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380" windowHeight="8130" activeTab="0"/>
  </bookViews>
  <sheets>
    <sheet name="Godišnje izvršenje 201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<sst xmlns="http://schemas.openxmlformats.org/spreadsheetml/2006/main" count="784" uniqueCount="338">
  <si>
    <t>I. OPĆI DIO</t>
  </si>
  <si>
    <t>Članak 1.</t>
  </si>
  <si>
    <t>A) RAČUN PRIHODA I RASHODA</t>
  </si>
  <si>
    <t>PRIHODI POSLOVANJA</t>
  </si>
  <si>
    <t xml:space="preserve">    PRIHODI POSLOVANJA</t>
  </si>
  <si>
    <t>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</si>
  <si>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</si>
  <si>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</si>
  <si>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</si>
  <si>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>B) RAČUN FINANCIRANJA</t>
  </si>
  <si>
    <t>RASHODI POSLOVANJA</t>
  </si>
  <si>
    <t xml:space="preserve">    PRIMICI OD FINANCIJSKE IMOVINE I ZADUŽIVANJA</t>
  </si>
  <si>
    <t>RASHODI ZA NABAVU NEFINANCIJSKE IMOVINE</t>
  </si>
  <si>
    <t xml:space="preserve">    IZDACI ZA FINANCIJSKU IMOVINU I OTPLATE ZAJMOVA</t>
  </si>
  <si>
    <t xml:space="preserve">    NETO ZADUŽIVANJE/FINANCIRANJE</t>
  </si>
  <si>
    <t xml:space="preserve">    VIŠAK/MANJAK + NETO FINANCIRANJE</t>
  </si>
  <si>
    <t>Članak 2.</t>
  </si>
  <si>
    <t>Ukupni prihodi</t>
  </si>
  <si>
    <t>Konto</t>
  </si>
  <si>
    <t>Prihodi/primici i rashodi/izdaci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</si>
  <si>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</si>
  <si>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</si>
  <si>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</si>
  <si>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</si>
  <si>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</si>
  <si>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</si>
  <si>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Pomoći iz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</si>
  <si>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</si>
  <si>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</si>
  <si>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</si>
  <si>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</si>
  <si>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</si>
  <si>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</si>
  <si>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</si>
  <si>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</si>
  <si>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Donacije od pravnih i fizičkih osoba izvan općeg proračuna</t>
  </si>
  <si>
    <t>Izvor sredstava: OPĆINSKA KNJIŽNICA S.R.ERDODY</t>
  </si>
  <si>
    <t>Prihodi iz proračuna</t>
  </si>
  <si>
    <t xml:space="preserve">Prihodi od prodaje proizvoda i robe te pruženih usluga </t>
  </si>
  <si>
    <t>Ukupni rashodi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</si>
  <si>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</si>
  <si>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</si>
  <si>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</si>
  <si>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</si>
  <si>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</si>
  <si>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</si>
  <si>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</si>
  <si>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</si>
  <si>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</si>
  <si>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</si>
  <si>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</si>
  <si>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</si>
  <si>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</si>
  <si>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</si>
  <si>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</si>
  <si>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</si>
  <si>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</si>
  <si>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Kazne, penali i naknade štete</t>
  </si>
  <si>
    <t>Rashodi za nabavu nefinancijske imovine</t>
  </si>
  <si>
    <t>Rashodi za nabavu neproizvedene dugotrajne imovine</t>
  </si>
  <si>
    <t>Materijalna imovina-prirodna bogatstva</t>
  </si>
  <si>
    <t>Nematerijalna imovina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</si>
  <si>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</si>
  <si>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</si>
  <si>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</si>
  <si>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</si>
  <si>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</si>
  <si>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II. POSEBNI DIO</t>
  </si>
  <si>
    <t>Članak 3.</t>
  </si>
  <si>
    <t xml:space="preserve">Ukupni rashodi </t>
  </si>
  <si>
    <t>Razdjel 001 IZVRŠNA I PREDSTAVNIČKA TIJELA</t>
  </si>
  <si>
    <t>Glava 01 IZVRŠNA I PREDSTAVNIČKA TIJELA</t>
  </si>
  <si>
    <t>Funkcijska klasifikacija 01 Opće javne usluge</t>
  </si>
  <si>
    <t>Glavni program A 01 IZVRŠNA I PREDSTAVNIČKA TIJELA</t>
  </si>
  <si>
    <t>Program 100 IZVRŠNA I PREDSTAVNIČKA TIJELA</t>
  </si>
  <si>
    <t>Aktivnost A 100001 Djelatnost izvršnog i predstavničkog tijela</t>
  </si>
  <si>
    <t>Ostali nespomenuti rashodi  - PRORAČUNSKA ZALIHA</t>
  </si>
  <si>
    <t>Ostali rashodi</t>
  </si>
  <si>
    <r>
      <t>Nematerijalna proizvedena imovina-</t>
    </r>
    <r>
      <rPr>
        <b/>
        <sz val="10"/>
        <rFont val="Arial"/>
        <family val="2"/>
      </rPr>
      <t>projekti</t>
    </r>
  </si>
  <si>
    <t>Aktivnost A 100002 Informiranje i odnosi s javnošću</t>
  </si>
  <si>
    <t>Korisnik: Radio Križevci</t>
  </si>
  <si>
    <t xml:space="preserve">Rashodi za usluge </t>
  </si>
  <si>
    <t>Aktivnost A 100003 LAG</t>
  </si>
  <si>
    <t>Ostali nespomenuti rashodi</t>
  </si>
  <si>
    <t>Razdjel 002 JEDINSTVENI UPRAVNI ODJEL</t>
  </si>
  <si>
    <t>Glava 01 JEDINSTVENI UPRAVNI ODJEL</t>
  </si>
  <si>
    <t>Glavni program A 02 REDOVNA DJELATNOST</t>
  </si>
  <si>
    <t>Program 101 REDOVNA DJELATNOST</t>
  </si>
  <si>
    <t>Aktivnost A 101001 Administracija</t>
  </si>
  <si>
    <t>Razdjel 003 GOSPODARSTVO</t>
  </si>
  <si>
    <t>Glava 01 GOSPODARSKE DJELATNOSTI</t>
  </si>
  <si>
    <t>Funkcijska klasifikacija 04 Ekonomski poslovi</t>
  </si>
  <si>
    <t>Glavni program A 03 RAZVOJ GOSPODARSTVA</t>
  </si>
  <si>
    <t>Program 102 GOSPODARSTVO</t>
  </si>
  <si>
    <t>Projekt K 102001 Zemljišta</t>
  </si>
  <si>
    <t>Rashodi za nabavu neproizvedene imovine</t>
  </si>
  <si>
    <t>Projekt K 102002 ZGRADA I. poduzetnički ink.</t>
  </si>
  <si>
    <t>Projekt K 102003 ZGRADA II. poduzetnički ink.</t>
  </si>
  <si>
    <t>Projekt K 102004 ZGRADA III. poduzetnički ink.</t>
  </si>
  <si>
    <t>Projekt K 102005 ZGRADA IV</t>
  </si>
  <si>
    <t>Razdjel 004 DRUŠTVENE DJELATNOSTI</t>
  </si>
  <si>
    <t>Glava 01  PREDŠKOLSKI ODGOJ I OBRAZOVANJE</t>
  </si>
  <si>
    <t>Funkcijska klasifikacija 09 Obrazovanje</t>
  </si>
  <si>
    <t>Glavni program A 04 JAVNE POTREBE U PREDŠKOLSKOM ODGOJU</t>
  </si>
  <si>
    <t xml:space="preserve">Program 103 JAVNE POTREBE U DJELATNOSTI PREDŠKOLSKOG ODGOJA </t>
  </si>
  <si>
    <t>Aktivnost A 103001 Predškolski odgoj</t>
  </si>
  <si>
    <r>
      <t xml:space="preserve">Korisnik - </t>
    </r>
    <r>
      <rPr>
        <b/>
        <sz val="10"/>
        <rFont val="Arial"/>
        <family val="2"/>
      </rPr>
      <t>Mala škola</t>
    </r>
  </si>
  <si>
    <r>
      <t xml:space="preserve">Korisnik - </t>
    </r>
    <r>
      <rPr>
        <b/>
        <sz val="10"/>
        <rFont val="Arial"/>
        <family val="2"/>
      </rPr>
      <t>vrtić Coor</t>
    </r>
  </si>
  <si>
    <t>Glava 02 OSNOVNO ŠKOLSKO OBRAZOVANJE</t>
  </si>
  <si>
    <t>Glavni program A 05 JAVNE POTREBE U OSNOVNOM ŠKOLSTVU</t>
  </si>
  <si>
    <t>Program 104 JAVNE POTREBE U OSNOVNOM ŠKOLSTVU</t>
  </si>
  <si>
    <r>
      <t>Korisnik -</t>
    </r>
    <r>
      <rPr>
        <b/>
        <sz val="10"/>
        <rFont val="Arial"/>
        <family val="2"/>
      </rPr>
      <t xml:space="preserve"> Osnovna škola Sidonije R.Erdody</t>
    </r>
  </si>
  <si>
    <t>Aktivnost A 104001 ŠKOLSKA NATJECANJA</t>
  </si>
  <si>
    <t>Aktivnost A 104002 Darovi povodom Svetog Nikole</t>
  </si>
  <si>
    <t>Aktivnost A 104003 NAGRADE postignute rezultate</t>
  </si>
  <si>
    <t>Razdjel 005 KULTURA</t>
  </si>
  <si>
    <t>Glava 01 KULTURA</t>
  </si>
  <si>
    <t>Funkcijska klasifikacija 08 Rekreacija, kultura i religija</t>
  </si>
  <si>
    <t>Glavni program A 06 JAVNE POTREBE U KULTURI</t>
  </si>
  <si>
    <t>Program 105 JAVNE POTREBE U KULTURI</t>
  </si>
  <si>
    <t>Aktivnost A 105001 Kulturno umjetnički amaterizam</t>
  </si>
  <si>
    <r>
      <t xml:space="preserve">Korisnik - </t>
    </r>
    <r>
      <rPr>
        <b/>
        <sz val="10"/>
        <rFont val="Arial"/>
        <family val="2"/>
      </rPr>
      <t>Udruga POTKALNIČKI PLEMENITAŠI</t>
    </r>
  </si>
  <si>
    <t>Program 106 USTANOVA U KULTURI</t>
  </si>
  <si>
    <r>
      <t xml:space="preserve">Korisnik - </t>
    </r>
    <r>
      <rPr>
        <b/>
        <sz val="10"/>
        <rFont val="Arial"/>
        <family val="2"/>
      </rPr>
      <t>Općinska knjižnica Sidonije R.Erdody</t>
    </r>
  </si>
  <si>
    <r>
      <t xml:space="preserve">Izvor sredstava: </t>
    </r>
    <r>
      <rPr>
        <b/>
        <sz val="10"/>
        <rFont val="Arial"/>
        <family val="2"/>
      </rPr>
      <t>Općina Gornja Rijeka</t>
    </r>
  </si>
  <si>
    <r>
      <t xml:space="preserve">Izvor sredstava: </t>
    </r>
    <r>
      <rPr>
        <b/>
        <sz val="10"/>
        <rFont val="Arial"/>
        <family val="2"/>
      </rPr>
      <t>Općinska knjižnica S.R.Erdody</t>
    </r>
  </si>
  <si>
    <r>
      <t xml:space="preserve">Korisnik - </t>
    </r>
    <r>
      <rPr>
        <b/>
        <sz val="10"/>
        <rFont val="Arial"/>
        <family val="2"/>
      </rPr>
      <t>OPČINSKA KNJIŽNICA S.R.Erdody Gornja Rijeka</t>
    </r>
  </si>
  <si>
    <t>Program 107 MANIFESTACIJE</t>
  </si>
  <si>
    <t>Aktivnost A 107001 Obilježavanje Dana Općine</t>
  </si>
  <si>
    <t>Aktivnost A 107002 Sidonijin dan</t>
  </si>
  <si>
    <t>Aktivnost A 107003 Dani plemstva</t>
  </si>
  <si>
    <t>Aktivnost A 107004 Kestenijada</t>
  </si>
  <si>
    <t>Aktivnost A 107005 Šljivarijada</t>
  </si>
  <si>
    <t>Razdjel 006 ŠPORT</t>
  </si>
  <si>
    <t>Glava 01 ŠPORT I REKREACIJA</t>
  </si>
  <si>
    <t>Glavni program A 07 JAVNE POTREBE U ŠPORTU</t>
  </si>
  <si>
    <r>
      <t xml:space="preserve">Korisnik - </t>
    </r>
    <r>
      <rPr>
        <b/>
        <sz val="10"/>
        <rFont val="Arial"/>
        <family val="2"/>
      </rPr>
      <t>Lovačko društvo Košuta - prigorje</t>
    </r>
  </si>
  <si>
    <r>
      <t xml:space="preserve">Korisnik - </t>
    </r>
    <r>
      <rPr>
        <b/>
        <sz val="10"/>
        <rFont val="Arial"/>
        <family val="2"/>
      </rPr>
      <t>Lovačko društvo Lještarka</t>
    </r>
  </si>
  <si>
    <r>
      <t xml:space="preserve">Korisnik: </t>
    </r>
    <r>
      <rPr>
        <b/>
        <sz val="10"/>
        <rFont val="Arial"/>
        <family val="2"/>
      </rPr>
      <t>Športsko društvo Plava krv</t>
    </r>
  </si>
  <si>
    <r>
      <t xml:space="preserve">Korisnik: </t>
    </r>
    <r>
      <rPr>
        <b/>
        <sz val="10"/>
        <rFont val="Arial"/>
        <family val="2"/>
      </rPr>
      <t>Športsko rekreaciono društvo Josip Žganec</t>
    </r>
  </si>
  <si>
    <r>
      <t xml:space="preserve">Korisnik: </t>
    </r>
    <r>
      <rPr>
        <b/>
        <sz val="10"/>
        <rFont val="Arial"/>
        <family val="2"/>
      </rPr>
      <t>Paragliding klub Feniks</t>
    </r>
  </si>
  <si>
    <r>
      <t>Korisnik:</t>
    </r>
    <r>
      <rPr>
        <b/>
        <sz val="10"/>
        <rFont val="Arial"/>
        <family val="2"/>
      </rPr>
      <t xml:space="preserve"> Društvo športske rekreacije Vukšinec Riječki</t>
    </r>
  </si>
  <si>
    <r>
      <t xml:space="preserve">Korisnik: </t>
    </r>
    <r>
      <rPr>
        <b/>
        <sz val="10"/>
        <rFont val="Arial"/>
        <family val="2"/>
      </rPr>
      <t>Športsko rekreaciono društvo Donja Rijeka</t>
    </r>
  </si>
  <si>
    <r>
      <t xml:space="preserve">Korisnik: </t>
    </r>
    <r>
      <rPr>
        <b/>
        <sz val="10"/>
        <rFont val="Arial"/>
        <family val="2"/>
      </rPr>
      <t>Capin</t>
    </r>
  </si>
  <si>
    <r>
      <t xml:space="preserve">Korisnik: </t>
    </r>
    <r>
      <rPr>
        <b/>
        <sz val="10"/>
        <rFont val="Arial"/>
        <family val="2"/>
      </rPr>
      <t>Nogometni klub Gornja Rijeka</t>
    </r>
  </si>
  <si>
    <t xml:space="preserve">Razdjel 007 SOCIJALNA SKRB </t>
  </si>
  <si>
    <t>Glava 01 SOCIJALNA SKRB</t>
  </si>
  <si>
    <t>Funkcijska klasifikacija 10 Socijalna zaštita</t>
  </si>
  <si>
    <t>Glavni program A 08 JAVNE POTREBE U SOCIJALNOJ SKRBI</t>
  </si>
  <si>
    <r>
      <t>Korisnik:</t>
    </r>
    <r>
      <rPr>
        <b/>
        <sz val="10"/>
        <rFont val="Arial"/>
        <family val="2"/>
      </rPr>
      <t xml:space="preserve"> Ljekarna Križevci</t>
    </r>
  </si>
  <si>
    <r>
      <t xml:space="preserve">Korisnik: </t>
    </r>
    <r>
      <rPr>
        <b/>
        <sz val="10"/>
        <rFont val="Arial"/>
        <family val="2"/>
      </rPr>
      <t>Udruga umirovljenika Križevci</t>
    </r>
  </si>
  <si>
    <r>
      <t>Korisnik:</t>
    </r>
    <r>
      <rPr>
        <b/>
        <sz val="10"/>
        <rFont val="Arial"/>
        <family val="2"/>
      </rPr>
      <t xml:space="preserve"> Crveni križ</t>
    </r>
  </si>
  <si>
    <r>
      <t xml:space="preserve">Korisnik: </t>
    </r>
    <r>
      <rPr>
        <b/>
        <sz val="10"/>
        <rFont val="Arial"/>
        <family val="2"/>
      </rPr>
      <t>Udruga slijepih</t>
    </r>
  </si>
  <si>
    <r>
      <t xml:space="preserve">Korisnik: </t>
    </r>
    <r>
      <rPr>
        <b/>
        <sz val="10"/>
        <rFont val="Arial"/>
        <family val="2"/>
      </rPr>
      <t>Udruga invalida</t>
    </r>
  </si>
  <si>
    <r>
      <t xml:space="preserve">Korisnik - </t>
    </r>
    <r>
      <rPr>
        <b/>
        <sz val="10"/>
        <rFont val="Arial"/>
        <family val="2"/>
      </rPr>
      <t>Osnovna škola Sidonije R.Erdody</t>
    </r>
  </si>
  <si>
    <t>Naknade građanima i kućanst. na temelju osig. i druge naknade</t>
  </si>
  <si>
    <r>
      <t xml:space="preserve">Korisnik - </t>
    </r>
    <r>
      <rPr>
        <b/>
        <sz val="10"/>
        <rFont val="Arial"/>
        <family val="2"/>
      </rPr>
      <t>Osnovna škola Sveti Petar Orehovec</t>
    </r>
  </si>
  <si>
    <r>
      <t xml:space="preserve">Korisnik - </t>
    </r>
    <r>
      <rPr>
        <b/>
        <sz val="10"/>
        <rFont val="Arial"/>
        <family val="2"/>
      </rPr>
      <t>Centar za odgoj, obrazovanje i rehabilitaciju</t>
    </r>
  </si>
  <si>
    <t>Razdjel 008 PROTUPOŽARNA I CIVILNA ZAŠTITA</t>
  </si>
  <si>
    <t>Glava 01 PROTUPOŽARNA I CIVILNA ZAŠTITA</t>
  </si>
  <si>
    <t>Funkcijska klasifikacija 03 Javni red i sigurnost</t>
  </si>
  <si>
    <t>Glavni program A 09 PROTUPOŽARNA I CIVILNA ZAŠTITA</t>
  </si>
  <si>
    <r>
      <t>Korisnik</t>
    </r>
    <r>
      <rPr>
        <b/>
        <sz val="10"/>
        <rFont val="Arial"/>
        <family val="2"/>
      </rPr>
      <t xml:space="preserve"> - Vatrogasna zajednica Općine Gornja Rijeka</t>
    </r>
  </si>
  <si>
    <t>Razdjel 009 KOMUNALNE DJELATNOSTI</t>
  </si>
  <si>
    <t>Glava 01 KOMUNALNO GOSPODARSTVO</t>
  </si>
  <si>
    <t>Funkcijska klasifikacija 06 Usluge unapređenja stanovanja i zajednice</t>
  </si>
  <si>
    <t>Glavni program A 10 ODRŽAVANJE KOMUNALNE INFRASTRUKTURE</t>
  </si>
  <si>
    <t>Rashodi za usluge - zimska služba</t>
  </si>
  <si>
    <t>Rashodi za usluge- uređenje staza</t>
  </si>
  <si>
    <t xml:space="preserve">Glava 02 KOMUNALNA INFRASTRUKTURA </t>
  </si>
  <si>
    <t>Glavni program A 11 GRADNJA OBJEKATA I UREĐAJA KOM. INFRASTRUKTURE</t>
  </si>
  <si>
    <t>Glava 03 ZAŠTITA ZDRAVLJA PUČANSTVA</t>
  </si>
  <si>
    <t>Funkcijska klasifikacija 07 Zdravstvo</t>
  </si>
  <si>
    <t>Glavni program A 12 ZAŠTITA ZDRAVLJA PUČANSTVA</t>
  </si>
  <si>
    <t>III. ZAVRŠNA ODREDBA</t>
  </si>
  <si>
    <t>Članak 4.</t>
  </si>
  <si>
    <t>OPĆINE GORNJA RIJEKA</t>
  </si>
  <si>
    <t xml:space="preserve">                                  </t>
  </si>
  <si>
    <t>PREDSJEDNIK:</t>
  </si>
  <si>
    <t>Program 117 ZAŠTITA ZDRAVLJA PUČANSTVA</t>
  </si>
  <si>
    <t>Aktivnost A 117001 Deratizacija</t>
  </si>
  <si>
    <t xml:space="preserve">Aktivnost A 117002 Veterinarske usluge </t>
  </si>
  <si>
    <t>Prihodi iz proračuna za financiranje redovne djelatnosti</t>
  </si>
  <si>
    <t>Tekuće donacije-prigorsko zagorski sejem</t>
  </si>
  <si>
    <t xml:space="preserve">Rashodi poslovanja </t>
  </si>
  <si>
    <t xml:space="preserve">  </t>
  </si>
  <si>
    <t>Rashodi za usluge-energetski certifikat</t>
  </si>
  <si>
    <t>Tekuće donacije-DVD Gornja Rijeka</t>
  </si>
  <si>
    <t xml:space="preserve">Tekuće donacije-DVD Kostanjevec </t>
  </si>
  <si>
    <t>Projekt K 102006 Društveni dom u Pofukima</t>
  </si>
  <si>
    <t>Aktivnost A 106001 Administracija</t>
  </si>
  <si>
    <t>Program 108 OSTALI SPOMENICI KULTURE</t>
  </si>
  <si>
    <t>Projekt T 108001 Mali Kalnik</t>
  </si>
  <si>
    <t>Projekt K 108002 Etno park</t>
  </si>
  <si>
    <t>Program 109 JAVNE POTREBE U ŠPORTU</t>
  </si>
  <si>
    <t>Aktivnost A 109001 Rekreacija</t>
  </si>
  <si>
    <t>Aktivnost A 109002 Poticanje amaterskog sporta</t>
  </si>
  <si>
    <t>Program 110  ZDRAVSTVO</t>
  </si>
  <si>
    <t>Aktivnost A 110001 Sufinanciranje đežurstva ljekarni</t>
  </si>
  <si>
    <t>Program 111  SOCIJALNE POMOĆI</t>
  </si>
  <si>
    <t>Aktivnost A 111001 Sufinanciranje potreba osoba treće dobi</t>
  </si>
  <si>
    <t xml:space="preserve">Aktivnost A 111002 Sufinanciranje potreba bolesnih i nemoćnih </t>
  </si>
  <si>
    <t>Aktivnost A 111003 Sufinanciranje osoba s invaliditetom</t>
  </si>
  <si>
    <t>Aktivnost A 111004 Socijalno ugrožena kućanstva</t>
  </si>
  <si>
    <t>Aktivnost A 111005 Geronto domaćica</t>
  </si>
  <si>
    <t>Aktivnost A 111006 Sufinanciranje prehrane učenika</t>
  </si>
  <si>
    <t>Aktivnost A 111007 Pomoći za ogrjev</t>
  </si>
  <si>
    <t>Aktivnost A 111008 Pomoć za novorođenčad</t>
  </si>
  <si>
    <t>Program 112  PROTUPOŽARNA ZAŠTITA</t>
  </si>
  <si>
    <t>Aktivnost A 112001 Materijalni troškovi zajednice</t>
  </si>
  <si>
    <t>Aktivnost A 112002 Obljetnice DVD-a</t>
  </si>
  <si>
    <t>Projekt T 112003 Vatrogasni domovi</t>
  </si>
  <si>
    <t>Aktivnost A 112004 Naknade DVD-ima za gašenje požara</t>
  </si>
  <si>
    <t>Program 113 CIVILNA ZAŠTITA</t>
  </si>
  <si>
    <t>Aktivnost A 113001 Civilna zaštita</t>
  </si>
  <si>
    <t>Aktivnost A 113002 Naknada za štete uzrokovane prirodnim nepogodama</t>
  </si>
  <si>
    <t>Program 114 ODRŽAVANJE KOMUNALNE INFRASTRUKTURE</t>
  </si>
  <si>
    <t>Projekt T 114001 Održavanje cesta</t>
  </si>
  <si>
    <t xml:space="preserve">Projekt T 114002 Održavanje javnih površina </t>
  </si>
  <si>
    <t>Projekt T 114003 Održavanje javne rasvjete</t>
  </si>
  <si>
    <t>Projekt T 114004 Održavanje groblja</t>
  </si>
  <si>
    <t>Projekt K 114005 Uređenje parkirališta</t>
  </si>
  <si>
    <t>Program 115 GRADNJA OBJEKATA I UREĐAJA KOMUNALNE INFRASTRUKTURE</t>
  </si>
  <si>
    <t>Projekt K 115001 Autobusna stajališta</t>
  </si>
  <si>
    <t>Projekt K 115002 Uređenje sajmišta</t>
  </si>
  <si>
    <t>Projekt T 100004 Izmjene i dopune Prostornog plana</t>
  </si>
  <si>
    <t>Aktivnost A 100005 Političke stranke</t>
  </si>
  <si>
    <t>Aktivnost A 100006 Lokalni izbori</t>
  </si>
  <si>
    <t>Projekt T 102007 Uređenje Vidikovca Mali Kalnik</t>
  </si>
  <si>
    <t>Projekt K 106002 Kapitalna ulaganja u kulturu</t>
  </si>
  <si>
    <t xml:space="preserve"> </t>
  </si>
  <si>
    <t>Projekt T115003 Modernizacija nerazvrstanih cesta</t>
  </si>
  <si>
    <t>Rashodi za usluge-uređenje javnog bunara</t>
  </si>
  <si>
    <t xml:space="preserve">OPĆINE GORNJA RIJEKA ZA 2013. GODINU </t>
  </si>
  <si>
    <t>Članak 5.</t>
  </si>
  <si>
    <t>Mladen Bukal</t>
  </si>
  <si>
    <t>Zdravstvene i veterinarske usluge</t>
  </si>
  <si>
    <t>Komunalne usluge</t>
  </si>
  <si>
    <t>Ostali građevinski objekti</t>
  </si>
  <si>
    <t>Usluge tekućeg i investicijskog održavanja</t>
  </si>
  <si>
    <t>Ostala nematerijalna imovina</t>
  </si>
  <si>
    <t>Energija</t>
  </si>
  <si>
    <t>Naknade šteta pravnim i fizičkim osobama</t>
  </si>
  <si>
    <t>Tekuće donacije u novcu</t>
  </si>
  <si>
    <t>Naknade građanima i kućanstvima u novcu</t>
  </si>
  <si>
    <t>Naknade građanima i kućanstvima u naravi</t>
  </si>
  <si>
    <t>Naknade građanima i kuanstvima u naravi</t>
  </si>
  <si>
    <t>Tekue donacije u novcu</t>
  </si>
  <si>
    <t>Reprezentacija</t>
  </si>
  <si>
    <t xml:space="preserve">Knjige </t>
  </si>
  <si>
    <t>Knjige</t>
  </si>
  <si>
    <t>Bankarske usluge i usluge platnog prometa</t>
  </si>
  <si>
    <t>Članarine</t>
  </si>
  <si>
    <t>Uredski materijal i ostali materijalni rashodi</t>
  </si>
  <si>
    <t>Plaće za redovan rad</t>
  </si>
  <si>
    <t>Doprinosi za obvezno zdravstveno osiguranje</t>
  </si>
  <si>
    <t>Doprinosi za obvezno osiguranje u slučaju nezaposlenosti</t>
  </si>
  <si>
    <t>Službena putovanja</t>
  </si>
  <si>
    <t>Usluge telefona, pošte i prijevoza</t>
  </si>
  <si>
    <t>Usluge promidžbe i informiranja</t>
  </si>
  <si>
    <t>Intelektualne i osobne usluge</t>
  </si>
  <si>
    <t>Naknade za prijevoz, za rad na terenu i odvojeni život</t>
  </si>
  <si>
    <t>Ostale usluge</t>
  </si>
  <si>
    <t>Poslovni objekti</t>
  </si>
  <si>
    <t>Oprema za održavanje i zaštitu</t>
  </si>
  <si>
    <t>Zemljište</t>
  </si>
  <si>
    <t>Uredska oprema i namještaj</t>
  </si>
  <si>
    <t>Pristojbe i naknade</t>
  </si>
  <si>
    <t>Računalne usluge</t>
  </si>
  <si>
    <t>Materijal i dijelovi za tekuće i investicijsko održavanje</t>
  </si>
  <si>
    <t>Sitni inventar i auto gume</t>
  </si>
  <si>
    <t>Naknada za prijevoz, za rad na terenu i odvojeni život</t>
  </si>
  <si>
    <t>Stručno usavršavanje zaposlenika</t>
  </si>
  <si>
    <t>Umjetnička, literarna i znanstvena djela</t>
  </si>
  <si>
    <t>Premije osiguranja</t>
  </si>
  <si>
    <t>Naknade za rad predstavničkih i izvršnih tijela</t>
  </si>
  <si>
    <t>Prihodi od pruženih usluga</t>
  </si>
  <si>
    <t>Ostali nespomenuti prihodi</t>
  </si>
  <si>
    <t>Kamate na oročena sredstva i depozite po viđenju</t>
  </si>
  <si>
    <t>Kapitalne pomoći iz proračuna</t>
  </si>
  <si>
    <t>Kapitalne donacije</t>
  </si>
  <si>
    <t xml:space="preserve">Komunalni doprinosi  </t>
  </si>
  <si>
    <t>Komunalne naknade</t>
  </si>
  <si>
    <t>Prihodi vodnog gospodarstva</t>
  </si>
  <si>
    <t>Ostale upravne pristojbe i naknade</t>
  </si>
  <si>
    <t>Ostale pristojbe i naknade</t>
  </si>
  <si>
    <t>Prihodi od zakupa i iznajmljivanja imovine</t>
  </si>
  <si>
    <t>Naknada za korištenje nefinancijske imovine</t>
  </si>
  <si>
    <t>Prihodi od zateznih kamata</t>
  </si>
  <si>
    <t>Tekuće pomoći iz proračuna</t>
  </si>
  <si>
    <t>Porez na promet</t>
  </si>
  <si>
    <t>Porezi na korištenje dobara ili izvođenje aktivnosti</t>
  </si>
  <si>
    <t>Stalni porezi na nepokretnu imovinu</t>
  </si>
  <si>
    <t>Povremeni porezi na imovinu</t>
  </si>
  <si>
    <t>Porez i prirez na dohodak od nesamostalnog rada</t>
  </si>
  <si>
    <t>Prihodi od dividendi</t>
  </si>
  <si>
    <t>Ostali prihodi od nefinancijske imovine</t>
  </si>
  <si>
    <t>Prihodi za financiranje rashoda poslovanja</t>
  </si>
  <si>
    <t>Sufinanciranje prijevoza učenika</t>
  </si>
  <si>
    <t>Kupnja opreme za odmaralište na Pagu</t>
  </si>
  <si>
    <t>Izvorni plan za 2013. godinu</t>
  </si>
  <si>
    <t>Tekući plan za 2013. godinu</t>
  </si>
  <si>
    <t>Indeks izvršenja u odnosu na 2012. godinu</t>
  </si>
  <si>
    <t>Indeks izvršenja prema tekućem planu</t>
  </si>
  <si>
    <t>GODIŠNJI IZVJEŠTAJ O IZVRŠENJU PRORAČUNA</t>
  </si>
  <si>
    <t>Izvršenje plana za 2012. godinu</t>
  </si>
  <si>
    <t xml:space="preserve">Izvršeno za 2013. godinu        </t>
  </si>
  <si>
    <t>Izvršeno za          2013. godinu</t>
  </si>
  <si>
    <t>Izvršenje za  2012. godinu</t>
  </si>
  <si>
    <t>Izvršenje          za 2013. godinu</t>
  </si>
  <si>
    <t>UREĐENJE SAKRALNIH OBJEKATA</t>
  </si>
  <si>
    <t>Crkva BDM</t>
  </si>
  <si>
    <t>Crkva F.Ksaverski</t>
  </si>
  <si>
    <t>Zatezne kamate</t>
  </si>
  <si>
    <t>Ostale komunalne usluge</t>
  </si>
  <si>
    <t>Projekt T 100006 Sufinanciranje sekundarne mreže za javnu vodoopskrbu</t>
  </si>
  <si>
    <t>Projekt T 100005 Energetsko certificiranje</t>
  </si>
  <si>
    <t>Aktivnost A 100007 Povečanje temeljnog kapitala-Komunalno poduzeće Gornja Rijeka d.o.o.</t>
  </si>
  <si>
    <t>Izdaci za financijsku imovinu i otplate zajmova</t>
  </si>
  <si>
    <t>Izdaci za dionice i udjele u glavnici</t>
  </si>
  <si>
    <t>Dionice i udjeli u glavnici trgovačkih društava u javnom sektoru</t>
  </si>
  <si>
    <t xml:space="preserve"> Kanalizacijski sustav</t>
  </si>
  <si>
    <t>C) VIŠAK/MANJAK PRIHODA I PRIMITAKA</t>
  </si>
  <si>
    <t xml:space="preserve"> PRENOSI U SLJEDEĆE RAZDOBLJE</t>
  </si>
  <si>
    <t xml:space="preserve"> VIŠAK/MANJAK PRIHODA I PRIMITAKA KOJI SE </t>
  </si>
  <si>
    <t xml:space="preserve">    Prihodi i rashodi te primici i izdaci po ekonomskoj klasifikaciji utvrđeni su u Računu prihoda i rashoda i Računu financiranja za 2013. godinu kako slijedi:</t>
  </si>
  <si>
    <t xml:space="preserve">      Ovaj Godišnji izvještaj o izvršenju Proračuna stupa na snagu osmog dana od dana objave u ''Službenom glasniku Koprivničko-križevačke županije''.</t>
  </si>
  <si>
    <t>Ceste, željeznice i ostali prometni objekti</t>
  </si>
  <si>
    <t>-</t>
  </si>
  <si>
    <t xml:space="preserve">      Izvještaj o zaduživanju na domaćem i stranom tržištu novca i kapitala, Izvještaj o korištenju proračunske zalihe, Izvještaj o danim jamstvima i izdacima po jamstvima i Obrazloženje ostvarenja prihoda i primitaka, rashoda i izdataka  nalaze se u prilogu ovog Izvještaja i čine njegov sastavni dio.                                                                                                                                                                                                         </t>
  </si>
  <si>
    <t xml:space="preserve">      Ostvareni višak prihoda i primitaka u svoti 224.453,00 kuna rasporedit će se kod donošenja Izmjena i dopuna Proračuna Općine Gornja Rijeka za 2014. godinu.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</si>
  <si>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Gornja Rijeka, 6. svibnja 2014.</t>
  </si>
  <si>
    <t>KLASA: 400-08/14-01/04</t>
  </si>
  <si>
    <t>OPĆINSKO VIJEĆE</t>
  </si>
  <si>
    <t xml:space="preserve">    Na temelju članka 110. Zakona o proračunu (''Narodne novine'' broj 87/08. i 136/12) i članka 30. Statuta Općine Gornja Rijeka (''Službeni glasnik Koprivničko-križevačke županije'' broj 9/09. i 4/13), Općinsko vijeće Općine Gornja Rijeka na 8. sjednici održanoj 6. svibnja 2014.  donijelo je</t>
  </si>
  <si>
    <t xml:space="preserve">    Proračun Općine Gornja Rijeka za 2013. godinu (''Službeni glasnik Koprivničko-križevačke županije'' broj 14/12., 4/13., 15/13. i 18/13) (u daljnjem tekstu: Proračun) izvršen je kako slijedi:</t>
  </si>
  <si>
    <t>URBROJ: 2137/25-14-3</t>
  </si>
  <si>
    <t xml:space="preserve">     Izvršenje Proračuna po proračunskim korisnicima (ekonomska klasifikacija i organizacijska klasifikacija), po programima, aktivnostima i projektima (programska klasifikacija) je sljedeće: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</si>
</sst>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#,##0.00"/>
    <numFmt numFmtId="165" formatCode="#,##0.00_ ;\-#,##0.00\ 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164" fontId="1" fillId="0" borderId="0" xfId="0" applyNumberFormat="1" applyFont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10" fontId="0" fillId="0" borderId="10" xfId="0" applyNumberFormat="1" applyBorder="1" applyAlignment="1">
      <alignment/>
    </xf>
    <xf numFmtId="10" fontId="0" fillId="0" borderId="10" xfId="0" applyNumberFormat="1" applyBorder="1" applyAlignment="1">
      <alignment vertical="center"/>
    </xf>
    <xf numFmtId="10" fontId="0" fillId="0" borderId="10" xfId="0" applyNumberFormat="1" applyFont="1" applyBorder="1" applyAlignment="1">
      <alignment/>
    </xf>
    <xf numFmtId="10" fontId="0" fillId="0" borderId="10" xfId="0" applyNumberFormat="1" applyBorder="1" applyAlignment="1">
      <alignment horizontal="right"/>
    </xf>
    <xf numFmtId="10" fontId="1" fillId="0" borderId="0" xfId="0" applyNumberFormat="1" applyFont="1" applyBorder="1" applyAlignment="1">
      <alignment horizontal="right"/>
    </xf>
    <xf numFmtId="10" fontId="1" fillId="0" borderId="0" xfId="0" applyNumberFormat="1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0" xfId="0" applyNumberFormat="1" applyBorder="1" applyAlignment="1">
      <alignment vertical="center"/>
    </xf>
    <xf numFmtId="10" fontId="0" fillId="0" borderId="12" xfId="0" applyNumberFormat="1" applyBorder="1" applyAlignment="1">
      <alignment vertical="center"/>
    </xf>
    <xf numFmtId="0" fontId="4" fillId="0" borderId="10" xfId="0" applyFont="1" applyFill="1" applyBorder="1" applyAlignment="1">
      <alignment horizontal="left"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0" fontId="7" fillId="0" borderId="0" xfId="0" applyNumberFormat="1" applyFont="1" applyAlignment="1">
      <alignment/>
    </xf>
    <xf numFmtId="10" fontId="1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42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Font="1" applyBorder="1" applyAlignment="1">
      <alignment/>
    </xf>
    <xf numFmtId="10" fontId="0" fillId="0" borderId="11" xfId="0" applyNumberFormat="1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42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1" fillId="0" borderId="12" xfId="0" applyFont="1" applyBorder="1" applyAlignment="1">
      <alignment/>
    </xf>
    <xf numFmtId="10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Border="1" applyAlignment="1">
      <alignment horizontal="left"/>
    </xf>
    <xf numFmtId="4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10" fontId="0" fillId="0" borderId="13" xfId="0" applyNumberFormat="1" applyFont="1" applyBorder="1" applyAlignment="1">
      <alignment/>
    </xf>
    <xf numFmtId="10" fontId="0" fillId="0" borderId="13" xfId="0" applyNumberFormat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10" fontId="1" fillId="0" borderId="13" xfId="0" applyNumberFormat="1" applyFont="1" applyBorder="1" applyAlignment="1">
      <alignment horizontal="right"/>
    </xf>
    <xf numFmtId="164" fontId="0" fillId="0" borderId="13" xfId="0" applyNumberFormat="1" applyBorder="1" applyAlignment="1">
      <alignment/>
    </xf>
    <xf numFmtId="10" fontId="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164" fontId="1" fillId="0" borderId="13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4" xfId="0" applyNumberFormat="1" applyBorder="1" applyAlignment="1">
      <alignment horizontal="right"/>
    </xf>
    <xf numFmtId="164" fontId="0" fillId="0" borderId="12" xfId="0" applyNumberFormat="1" applyBorder="1" applyAlignment="1">
      <alignment/>
    </xf>
    <xf numFmtId="0" fontId="0" fillId="0" borderId="11" xfId="0" applyNumberFormat="1" applyBorder="1" applyAlignment="1">
      <alignment horizontal="left"/>
    </xf>
    <xf numFmtId="164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/>
    </xf>
    <xf numFmtId="4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10" fontId="0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0" xfId="0" applyFont="1" applyFill="1" applyBorder="1" applyAlignment="1">
      <alignment/>
    </xf>
    <xf numFmtId="4" fontId="42" fillId="0" borderId="0" xfId="0" applyNumberFormat="1" applyFont="1" applyBorder="1" applyAlignment="1">
      <alignment/>
    </xf>
    <xf numFmtId="4" fontId="42" fillId="0" borderId="0" xfId="0" applyNumberFormat="1" applyFont="1" applyBorder="1" applyAlignment="1">
      <alignment vertical="center"/>
    </xf>
    <xf numFmtId="10" fontId="4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7"/>
  <sheetViews>
    <sheetView tabSelected="1" zoomScalePageLayoutView="0" workbookViewId="0" topLeftCell="A168">
      <selection activeCell="Q187" sqref="Q187"/>
    </sheetView>
  </sheetViews>
  <sheetFormatPr defaultColWidth="9.140625" defaultRowHeight="12.75"/>
  <cols>
    <col min="1" max="1" width="2.8515625" style="0" customWidth="1"/>
    <col min="2" max="2" width="0.13671875" style="0" customWidth="1"/>
    <col min="3" max="3" width="0" style="0" hidden="1" customWidth="1"/>
    <col min="4" max="4" width="6.28125" style="1" customWidth="1"/>
    <col min="10" max="10" width="12.28125" style="0" customWidth="1"/>
    <col min="11" max="11" width="12.28125" style="2" customWidth="1"/>
    <col min="12" max="13" width="12.28125" style="0" customWidth="1"/>
    <col min="14" max="15" width="8.28125" style="0" customWidth="1"/>
    <col min="17" max="17" width="26.8515625" style="0" customWidth="1"/>
  </cols>
  <sheetData>
    <row r="1" spans="1:15" s="4" customFormat="1" ht="38.25" customHeight="1">
      <c r="A1" s="231" t="s">
        <v>334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 customHeight="1">
      <c r="B3" s="5"/>
    </row>
    <row r="4" spans="1:15" s="6" customFormat="1" ht="12.75">
      <c r="A4" s="241" t="s">
        <v>304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</row>
    <row r="5" spans="1:15" s="6" customFormat="1" ht="12.75">
      <c r="A5" s="242" t="s">
        <v>233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1:15" s="6" customFormat="1" ht="12.75">
      <c r="A6" s="244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</row>
    <row r="8" ht="12.75">
      <c r="A8" s="10" t="s">
        <v>0</v>
      </c>
    </row>
    <row r="9" spans="2:15" s="1" customFormat="1" ht="12.75">
      <c r="B9" s="223" t="s">
        <v>1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</row>
    <row r="11" spans="1:15" ht="12.75">
      <c r="A11" s="231" t="s">
        <v>335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</row>
    <row r="12" spans="1:15" ht="12.75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</row>
    <row r="13" spans="1:11" ht="12.75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5" ht="76.5">
      <c r="B14" s="6"/>
      <c r="C14" s="6"/>
      <c r="E14" s="6"/>
      <c r="F14" s="6"/>
      <c r="I14" s="8"/>
      <c r="J14" s="128" t="s">
        <v>305</v>
      </c>
      <c r="K14" s="128" t="s">
        <v>300</v>
      </c>
      <c r="L14" s="129" t="s">
        <v>301</v>
      </c>
      <c r="M14" s="130" t="s">
        <v>306</v>
      </c>
      <c r="N14" s="129" t="s">
        <v>302</v>
      </c>
      <c r="O14" s="130" t="s">
        <v>303</v>
      </c>
    </row>
    <row r="16" spans="2:15" s="10" customFormat="1" ht="12.75">
      <c r="B16" s="10" t="s">
        <v>2</v>
      </c>
      <c r="D16" s="11"/>
      <c r="J16" s="243"/>
      <c r="K16" s="243"/>
      <c r="L16" s="12"/>
      <c r="M16" s="13"/>
      <c r="N16" s="13"/>
      <c r="O16" s="13"/>
    </row>
    <row r="17" spans="3:17" ht="12.75">
      <c r="C17" t="s">
        <v>3</v>
      </c>
      <c r="D17" s="14" t="s">
        <v>4</v>
      </c>
      <c r="J17" s="2">
        <f>J35</f>
        <v>2115006.45</v>
      </c>
      <c r="K17" s="2">
        <f>K38+K80</f>
        <v>2840000</v>
      </c>
      <c r="L17" s="2">
        <f>L38+L80</f>
        <v>2322989</v>
      </c>
      <c r="M17" s="2">
        <f>M35</f>
        <v>1954618.7599999998</v>
      </c>
      <c r="N17" s="117">
        <f>M17/J17</f>
        <v>0.9241668080964952</v>
      </c>
      <c r="O17" s="117">
        <f>M17/L17</f>
        <v>0.8414240274060703</v>
      </c>
      <c r="Q17" s="2"/>
    </row>
    <row r="18" spans="3:17" ht="12.75">
      <c r="C18" t="s">
        <v>5</v>
      </c>
      <c r="D18" s="14" t="s">
        <v>6</v>
      </c>
      <c r="J18" s="2">
        <f>J98</f>
        <v>1675620.1100000003</v>
      </c>
      <c r="K18" s="2">
        <f>K98</f>
        <v>1792000</v>
      </c>
      <c r="L18" s="2">
        <f>L98</f>
        <v>1932030</v>
      </c>
      <c r="M18" s="2">
        <f>M98</f>
        <v>1634601.2</v>
      </c>
      <c r="N18" s="117">
        <f>M18/J18</f>
        <v>0.9755201613091166</v>
      </c>
      <c r="O18" s="117">
        <f>M18/L18</f>
        <v>0.846053736225628</v>
      </c>
      <c r="Q18" s="2"/>
    </row>
    <row r="19" spans="4:17" ht="12.75">
      <c r="D19" s="14" t="s">
        <v>7</v>
      </c>
      <c r="J19" s="2">
        <f>J149</f>
        <v>339844.91000000003</v>
      </c>
      <c r="K19" s="2">
        <f>K149</f>
        <v>1048000</v>
      </c>
      <c r="L19" s="2">
        <f>L149</f>
        <v>440500</v>
      </c>
      <c r="M19" s="2">
        <f>M149</f>
        <v>425812.63</v>
      </c>
      <c r="N19" s="117">
        <f>M19/J19</f>
        <v>1.2529616229944416</v>
      </c>
      <c r="O19" s="117">
        <f>M19/L19</f>
        <v>0.9666575028376845</v>
      </c>
      <c r="Q19" s="2"/>
    </row>
    <row r="20" spans="4:17" ht="12.75">
      <c r="D20" s="14" t="s">
        <v>8</v>
      </c>
      <c r="J20" s="2">
        <v>60681.35</v>
      </c>
      <c r="K20" s="2">
        <v>0</v>
      </c>
      <c r="L20" s="2">
        <v>99541</v>
      </c>
      <c r="M20" s="2">
        <v>-155795.07</v>
      </c>
      <c r="N20" s="131">
        <f>M20/J20</f>
        <v>-2.5674292018882245</v>
      </c>
      <c r="O20" s="131">
        <f>M20/L20</f>
        <v>-1.5651346681267015</v>
      </c>
      <c r="Q20" s="2"/>
    </row>
    <row r="21" spans="4:17" ht="12.75">
      <c r="D21" s="14"/>
      <c r="M21" s="15"/>
      <c r="N21" s="131"/>
      <c r="O21" s="117"/>
      <c r="Q21" s="2"/>
    </row>
    <row r="22" spans="2:17" s="10" customFormat="1" ht="12.75">
      <c r="B22" s="10" t="s">
        <v>9</v>
      </c>
      <c r="D22" s="11"/>
      <c r="K22" s="12"/>
      <c r="L22" s="12"/>
      <c r="M22" s="13"/>
      <c r="N22" s="131"/>
      <c r="O22" s="117"/>
      <c r="Q22" s="2"/>
    </row>
    <row r="23" spans="3:15" ht="12.75">
      <c r="C23" t="s">
        <v>10</v>
      </c>
      <c r="D23" s="14" t="s">
        <v>11</v>
      </c>
      <c r="J23" s="2">
        <v>0</v>
      </c>
      <c r="K23" s="2">
        <v>0</v>
      </c>
      <c r="L23" s="2">
        <v>0</v>
      </c>
      <c r="M23" s="15">
        <v>0</v>
      </c>
      <c r="N23" s="131">
        <v>0</v>
      </c>
      <c r="O23" s="117">
        <v>0</v>
      </c>
    </row>
    <row r="24" spans="3:15" ht="12.75">
      <c r="C24" t="s">
        <v>12</v>
      </c>
      <c r="D24" s="14" t="s">
        <v>13</v>
      </c>
      <c r="J24" s="2">
        <v>0</v>
      </c>
      <c r="K24" s="2">
        <v>0</v>
      </c>
      <c r="L24" s="2">
        <f>L168</f>
        <v>50000</v>
      </c>
      <c r="M24" s="2">
        <f>M168</f>
        <v>50000</v>
      </c>
      <c r="N24" s="131">
        <v>0</v>
      </c>
      <c r="O24" s="117">
        <f>M24/L24</f>
        <v>1</v>
      </c>
    </row>
    <row r="25" spans="4:15" ht="12.75">
      <c r="D25" s="14" t="s">
        <v>14</v>
      </c>
      <c r="J25" s="2">
        <v>0</v>
      </c>
      <c r="K25" s="2">
        <v>0</v>
      </c>
      <c r="L25" s="2">
        <v>0</v>
      </c>
      <c r="M25" s="15">
        <v>0</v>
      </c>
      <c r="N25" s="131">
        <v>0</v>
      </c>
      <c r="O25" s="117">
        <v>0</v>
      </c>
    </row>
    <row r="26" spans="4:15" ht="12.75">
      <c r="D26" s="14" t="s">
        <v>15</v>
      </c>
      <c r="J26" s="2">
        <v>0</v>
      </c>
      <c r="K26" s="2">
        <v>0</v>
      </c>
      <c r="L26" s="2">
        <v>0</v>
      </c>
      <c r="M26" s="15">
        <v>0</v>
      </c>
      <c r="N26" s="131">
        <v>0</v>
      </c>
      <c r="O26" s="117">
        <v>0</v>
      </c>
    </row>
    <row r="27" spans="4:15" ht="12.75">
      <c r="D27" s="14"/>
      <c r="L27" s="2"/>
      <c r="M27" s="15"/>
      <c r="N27" s="15"/>
      <c r="O27" s="15"/>
    </row>
    <row r="28" spans="4:15" ht="12.75">
      <c r="D28" s="53" t="s">
        <v>322</v>
      </c>
      <c r="L28" s="2"/>
      <c r="M28" s="15"/>
      <c r="N28" s="15"/>
      <c r="O28" s="15"/>
    </row>
    <row r="29" spans="2:15" ht="12.75">
      <c r="B29" s="10"/>
      <c r="D29" s="163" t="s">
        <v>324</v>
      </c>
      <c r="J29" s="2">
        <v>380249</v>
      </c>
      <c r="K29" s="101" t="s">
        <v>328</v>
      </c>
      <c r="L29" s="168" t="s">
        <v>328</v>
      </c>
      <c r="M29" s="2">
        <v>224453</v>
      </c>
      <c r="O29" s="16"/>
    </row>
    <row r="30" spans="2:15" ht="12.75">
      <c r="B30" s="10"/>
      <c r="D30" s="163" t="s">
        <v>323</v>
      </c>
      <c r="O30" s="16">
        <v>1</v>
      </c>
    </row>
    <row r="31" spans="1:15" ht="12.75">
      <c r="A31" s="223" t="s">
        <v>16</v>
      </c>
      <c r="B31" s="223" t="s">
        <v>16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</row>
    <row r="32" spans="1:15" s="5" customFormat="1" ht="12.75" customHeight="1">
      <c r="A32" s="240" t="s">
        <v>325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</row>
    <row r="33" spans="1:15" ht="12.75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2.7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</row>
    <row r="35" spans="4:15" s="10" customFormat="1" ht="12.75">
      <c r="D35" s="11"/>
      <c r="E35" s="10" t="s">
        <v>17</v>
      </c>
      <c r="J35" s="12">
        <f>J38+J80</f>
        <v>2115006.45</v>
      </c>
      <c r="K35" s="12">
        <f>K38+K80</f>
        <v>2840000</v>
      </c>
      <c r="L35" s="12">
        <f>L38+L80</f>
        <v>2322989</v>
      </c>
      <c r="M35" s="12">
        <f>M38+M80</f>
        <v>1954618.7599999998</v>
      </c>
      <c r="N35" s="113">
        <f>M35/J35</f>
        <v>0.9241668080964952</v>
      </c>
      <c r="O35" s="113">
        <f>M35/L35</f>
        <v>0.8414240274060703</v>
      </c>
    </row>
    <row r="36" spans="1:11" s="10" customFormat="1" ht="12.75">
      <c r="A36" s="17"/>
      <c r="D36" s="11"/>
      <c r="K36" s="12"/>
    </row>
    <row r="37" spans="2:15" s="10" customFormat="1" ht="76.5">
      <c r="B37" s="11"/>
      <c r="C37" s="11"/>
      <c r="D37" s="11" t="s">
        <v>18</v>
      </c>
      <c r="E37" s="239" t="s">
        <v>19</v>
      </c>
      <c r="F37" s="239"/>
      <c r="G37" s="239"/>
      <c r="H37" s="239"/>
      <c r="I37" s="239"/>
      <c r="J37" s="128" t="s">
        <v>305</v>
      </c>
      <c r="K37" s="128" t="s">
        <v>300</v>
      </c>
      <c r="L37" s="129" t="s">
        <v>301</v>
      </c>
      <c r="M37" s="130" t="s">
        <v>307</v>
      </c>
      <c r="N37" s="129" t="s">
        <v>302</v>
      </c>
      <c r="O37" s="130" t="s">
        <v>303</v>
      </c>
    </row>
    <row r="38" spans="2:15" s="19" customFormat="1" ht="12.75">
      <c r="B38" s="20"/>
      <c r="C38" s="20"/>
      <c r="D38" s="21">
        <v>6</v>
      </c>
      <c r="E38" s="22" t="s">
        <v>20</v>
      </c>
      <c r="F38" s="22"/>
      <c r="G38" s="22"/>
      <c r="H38" s="22"/>
      <c r="I38" s="22"/>
      <c r="J38" s="23">
        <f>J39+J48+J52+J62+J72+J75</f>
        <v>2048410.47</v>
      </c>
      <c r="K38" s="23">
        <f>K39+K48+K52+K62+K72+K75</f>
        <v>2774000</v>
      </c>
      <c r="L38" s="23">
        <f>L39+L48+L52+L62+L72+L75</f>
        <v>2251959</v>
      </c>
      <c r="M38" s="23">
        <f>M39+M48+M52+M62+M72+M75</f>
        <v>1882321.3699999999</v>
      </c>
      <c r="N38" s="132">
        <f>M38/J38</f>
        <v>0.9189180574731196</v>
      </c>
      <c r="O38" s="132">
        <f>M38/L38</f>
        <v>0.8358595205330114</v>
      </c>
    </row>
    <row r="39" spans="2:15" s="19" customFormat="1" ht="12.75">
      <c r="B39" s="20"/>
      <c r="C39" s="20"/>
      <c r="D39" s="21">
        <v>61</v>
      </c>
      <c r="E39" s="22" t="s">
        <v>21</v>
      </c>
      <c r="F39" s="25"/>
      <c r="G39" s="22"/>
      <c r="H39" s="22"/>
      <c r="I39" s="22"/>
      <c r="J39" s="23">
        <f>J40+J42+J45</f>
        <v>976350.2999999999</v>
      </c>
      <c r="K39" s="23">
        <f>K40+K42+K45</f>
        <v>1315800</v>
      </c>
      <c r="L39" s="23">
        <f>L40+L42+L45</f>
        <v>1260959</v>
      </c>
      <c r="M39" s="23">
        <f>M40+M42+M45</f>
        <v>1049725.58</v>
      </c>
      <c r="N39" s="132">
        <f aca="true" t="shared" si="0" ref="N39:N59">M39/J39</f>
        <v>1.0751526168425412</v>
      </c>
      <c r="O39" s="132">
        <f aca="true" t="shared" si="1" ref="O39:O60">M39/L39</f>
        <v>0.8324819284370071</v>
      </c>
    </row>
    <row r="40" spans="1:15" s="32" customFormat="1" ht="12.75">
      <c r="A40" s="26"/>
      <c r="B40" s="27"/>
      <c r="C40" s="27"/>
      <c r="D40" s="28">
        <v>611</v>
      </c>
      <c r="E40" s="29" t="s">
        <v>22</v>
      </c>
      <c r="F40" s="29"/>
      <c r="G40" s="29"/>
      <c r="H40" s="29"/>
      <c r="I40" s="29"/>
      <c r="J40" s="30">
        <f>J41</f>
        <v>901940.94</v>
      </c>
      <c r="K40" s="30">
        <v>1215800</v>
      </c>
      <c r="L40" s="30">
        <v>1175959</v>
      </c>
      <c r="M40" s="30">
        <f>M41</f>
        <v>994051.31</v>
      </c>
      <c r="N40" s="133">
        <f t="shared" si="0"/>
        <v>1.102124613613836</v>
      </c>
      <c r="O40" s="109">
        <f t="shared" si="1"/>
        <v>0.8453111970740477</v>
      </c>
    </row>
    <row r="41" spans="1:15" s="32" customFormat="1" ht="12.75">
      <c r="A41" s="26"/>
      <c r="B41" s="27"/>
      <c r="C41" s="27"/>
      <c r="D41" s="28">
        <v>6111</v>
      </c>
      <c r="E41" s="29" t="s">
        <v>294</v>
      </c>
      <c r="F41" s="29"/>
      <c r="G41" s="29"/>
      <c r="H41" s="29"/>
      <c r="I41" s="29"/>
      <c r="J41" s="30">
        <v>901940.94</v>
      </c>
      <c r="K41" s="30">
        <v>1215800</v>
      </c>
      <c r="L41" s="30">
        <v>1175959</v>
      </c>
      <c r="M41" s="30">
        <v>994051.31</v>
      </c>
      <c r="N41" s="133">
        <f t="shared" si="0"/>
        <v>1.102124613613836</v>
      </c>
      <c r="O41" s="109">
        <f t="shared" si="1"/>
        <v>0.8453111970740477</v>
      </c>
    </row>
    <row r="42" spans="2:15" s="32" customFormat="1" ht="12.75">
      <c r="B42" s="33"/>
      <c r="C42" s="27"/>
      <c r="D42" s="28">
        <v>613</v>
      </c>
      <c r="E42" s="29" t="s">
        <v>23</v>
      </c>
      <c r="F42" s="29"/>
      <c r="G42" s="29"/>
      <c r="H42" s="29"/>
      <c r="I42" s="29"/>
      <c r="J42" s="30">
        <f>J43+J44</f>
        <v>63292.380000000005</v>
      </c>
      <c r="K42" s="30">
        <v>70000</v>
      </c>
      <c r="L42" s="30">
        <v>60000</v>
      </c>
      <c r="M42" s="30">
        <f>M43+M44</f>
        <v>33540.65</v>
      </c>
      <c r="N42" s="133">
        <f t="shared" si="0"/>
        <v>0.5299318812154007</v>
      </c>
      <c r="O42" s="109">
        <f t="shared" si="1"/>
        <v>0.5590108333333333</v>
      </c>
    </row>
    <row r="43" spans="2:15" s="32" customFormat="1" ht="12.75">
      <c r="B43" s="33"/>
      <c r="C43" s="27"/>
      <c r="D43" s="28">
        <v>6131</v>
      </c>
      <c r="E43" s="29" t="s">
        <v>292</v>
      </c>
      <c r="F43" s="29"/>
      <c r="G43" s="29"/>
      <c r="H43" s="29"/>
      <c r="I43" s="29"/>
      <c r="J43" s="30">
        <v>31574.91</v>
      </c>
      <c r="K43" s="30">
        <v>50000</v>
      </c>
      <c r="L43" s="30">
        <v>40000</v>
      </c>
      <c r="M43" s="30">
        <v>23692.04</v>
      </c>
      <c r="N43" s="133">
        <f t="shared" si="0"/>
        <v>0.7503438647964475</v>
      </c>
      <c r="O43" s="109">
        <f t="shared" si="1"/>
        <v>0.592301</v>
      </c>
    </row>
    <row r="44" spans="2:15" s="32" customFormat="1" ht="12.75">
      <c r="B44" s="33"/>
      <c r="C44" s="27"/>
      <c r="D44" s="28">
        <v>6134</v>
      </c>
      <c r="E44" s="29" t="s">
        <v>293</v>
      </c>
      <c r="F44" s="29"/>
      <c r="G44" s="29"/>
      <c r="H44" s="29"/>
      <c r="I44" s="29"/>
      <c r="J44" s="30">
        <v>31717.47</v>
      </c>
      <c r="K44" s="30">
        <v>20000</v>
      </c>
      <c r="L44" s="30">
        <v>20000</v>
      </c>
      <c r="M44" s="30">
        <v>9848.61</v>
      </c>
      <c r="N44" s="133">
        <f t="shared" si="0"/>
        <v>0.31051057981610763</v>
      </c>
      <c r="O44" s="109">
        <f t="shared" si="1"/>
        <v>0.49243050000000005</v>
      </c>
    </row>
    <row r="45" spans="2:15" s="32" customFormat="1" ht="12.75">
      <c r="B45" s="33"/>
      <c r="C45" s="27"/>
      <c r="D45" s="28">
        <v>614</v>
      </c>
      <c r="E45" s="29" t="s">
        <v>24</v>
      </c>
      <c r="F45" s="29"/>
      <c r="G45" s="29"/>
      <c r="H45" s="29"/>
      <c r="I45" s="29"/>
      <c r="J45" s="30">
        <f>J46+J47</f>
        <v>11116.98</v>
      </c>
      <c r="K45" s="30">
        <v>30000</v>
      </c>
      <c r="L45" s="30">
        <v>25000</v>
      </c>
      <c r="M45" s="30">
        <f>M46+M47</f>
        <v>22133.620000000003</v>
      </c>
      <c r="N45" s="133">
        <f t="shared" si="0"/>
        <v>1.990974167444756</v>
      </c>
      <c r="O45" s="109">
        <f t="shared" si="1"/>
        <v>0.8853448000000002</v>
      </c>
    </row>
    <row r="46" spans="2:15" s="32" customFormat="1" ht="12.75">
      <c r="B46" s="33"/>
      <c r="C46" s="27"/>
      <c r="D46" s="28">
        <v>6142</v>
      </c>
      <c r="E46" s="29" t="s">
        <v>290</v>
      </c>
      <c r="F46" s="29"/>
      <c r="G46" s="29"/>
      <c r="H46" s="29"/>
      <c r="I46" s="29"/>
      <c r="J46" s="30">
        <v>6631.76</v>
      </c>
      <c r="K46" s="30">
        <v>20000</v>
      </c>
      <c r="L46" s="30">
        <v>17000</v>
      </c>
      <c r="M46" s="30">
        <v>15329.35</v>
      </c>
      <c r="N46" s="133">
        <f t="shared" si="0"/>
        <v>2.31150554302327</v>
      </c>
      <c r="O46" s="109">
        <f t="shared" si="1"/>
        <v>0.9017264705882353</v>
      </c>
    </row>
    <row r="47" spans="2:15" s="32" customFormat="1" ht="12.75">
      <c r="B47" s="33"/>
      <c r="C47" s="27"/>
      <c r="D47" s="28">
        <v>6145</v>
      </c>
      <c r="E47" s="29" t="s">
        <v>291</v>
      </c>
      <c r="F47" s="29"/>
      <c r="G47" s="29"/>
      <c r="H47" s="29"/>
      <c r="I47" s="29"/>
      <c r="J47" s="30">
        <v>4485.22</v>
      </c>
      <c r="K47" s="30">
        <v>10000</v>
      </c>
      <c r="L47" s="30">
        <v>8000</v>
      </c>
      <c r="M47" s="30">
        <v>6804.27</v>
      </c>
      <c r="N47" s="133">
        <f t="shared" si="0"/>
        <v>1.5170426422784167</v>
      </c>
      <c r="O47" s="109">
        <f t="shared" si="1"/>
        <v>0.8505337500000001</v>
      </c>
    </row>
    <row r="48" spans="2:15" s="19" customFormat="1" ht="12.75" customHeight="1">
      <c r="B48" s="34"/>
      <c r="C48" s="20"/>
      <c r="D48" s="21">
        <v>63</v>
      </c>
      <c r="E48" s="230" t="s">
        <v>25</v>
      </c>
      <c r="F48" s="230"/>
      <c r="G48" s="230"/>
      <c r="H48" s="230"/>
      <c r="I48" s="230"/>
      <c r="J48" s="23">
        <f>J49</f>
        <v>692698.97</v>
      </c>
      <c r="K48" s="23">
        <f>K49</f>
        <v>1097000</v>
      </c>
      <c r="L48" s="23">
        <f>L49</f>
        <v>533000</v>
      </c>
      <c r="M48" s="23">
        <f>M49</f>
        <v>393340.2</v>
      </c>
      <c r="N48" s="132">
        <f t="shared" si="0"/>
        <v>0.5678371371044482</v>
      </c>
      <c r="O48" s="132">
        <f t="shared" si="1"/>
        <v>0.7379741088180113</v>
      </c>
    </row>
    <row r="49" spans="2:15" s="32" customFormat="1" ht="12.75">
      <c r="B49" s="33"/>
      <c r="C49" s="27"/>
      <c r="D49" s="28">
        <v>633</v>
      </c>
      <c r="E49" s="29" t="s">
        <v>26</v>
      </c>
      <c r="F49" s="29"/>
      <c r="G49" s="29"/>
      <c r="H49" s="29"/>
      <c r="I49" s="29"/>
      <c r="J49" s="30">
        <f>J50+J51</f>
        <v>692698.97</v>
      </c>
      <c r="K49" s="35">
        <v>1097000</v>
      </c>
      <c r="L49" s="30">
        <v>533000</v>
      </c>
      <c r="M49" s="30">
        <f>M50+M51</f>
        <v>393340.2</v>
      </c>
      <c r="N49" s="133">
        <f t="shared" si="0"/>
        <v>0.5678371371044482</v>
      </c>
      <c r="O49" s="109">
        <f t="shared" si="1"/>
        <v>0.7379741088180113</v>
      </c>
    </row>
    <row r="50" spans="2:15" s="32" customFormat="1" ht="12.75">
      <c r="B50" s="33"/>
      <c r="C50" s="27"/>
      <c r="D50" s="28">
        <v>6331</v>
      </c>
      <c r="E50" s="29" t="s">
        <v>289</v>
      </c>
      <c r="F50" s="29"/>
      <c r="G50" s="29"/>
      <c r="H50" s="29"/>
      <c r="I50" s="29"/>
      <c r="J50" s="30">
        <v>72089.06</v>
      </c>
      <c r="K50" s="35">
        <v>167000</v>
      </c>
      <c r="L50" s="30">
        <v>133000</v>
      </c>
      <c r="M50" s="30">
        <v>113950.2</v>
      </c>
      <c r="N50" s="133">
        <f t="shared" si="0"/>
        <v>1.5806864453496827</v>
      </c>
      <c r="O50" s="109">
        <f t="shared" si="1"/>
        <v>0.8567684210526315</v>
      </c>
    </row>
    <row r="51" spans="2:15" s="32" customFormat="1" ht="12.75" customHeight="1">
      <c r="B51" s="27"/>
      <c r="C51" s="27"/>
      <c r="D51" s="28">
        <v>6332</v>
      </c>
      <c r="E51" s="29" t="s">
        <v>279</v>
      </c>
      <c r="F51" s="29"/>
      <c r="G51" s="29"/>
      <c r="H51" s="29"/>
      <c r="I51" s="29"/>
      <c r="J51" s="35">
        <v>620609.91</v>
      </c>
      <c r="K51" s="30">
        <v>930000</v>
      </c>
      <c r="L51" s="30">
        <v>400000</v>
      </c>
      <c r="M51" s="30">
        <v>279390</v>
      </c>
      <c r="N51" s="133">
        <f t="shared" si="0"/>
        <v>0.4501861725024661</v>
      </c>
      <c r="O51" s="109">
        <f t="shared" si="1"/>
        <v>0.698475</v>
      </c>
    </row>
    <row r="52" spans="2:15" s="19" customFormat="1" ht="12.75">
      <c r="B52" s="20"/>
      <c r="C52" s="20"/>
      <c r="D52" s="21">
        <v>64</v>
      </c>
      <c r="E52" s="22" t="s">
        <v>27</v>
      </c>
      <c r="F52" s="22"/>
      <c r="G52" s="22"/>
      <c r="H52" s="22"/>
      <c r="I52" s="22"/>
      <c r="J52" s="23">
        <f>J53+J57</f>
        <v>48186.850000000006</v>
      </c>
      <c r="K52" s="23">
        <f>K57+K53</f>
        <v>90200</v>
      </c>
      <c r="L52" s="23">
        <f>L57+L53</f>
        <v>201000</v>
      </c>
      <c r="M52" s="23">
        <f>M57+M53</f>
        <v>196681.25</v>
      </c>
      <c r="N52" s="132">
        <f t="shared" si="0"/>
        <v>4.0816374176772285</v>
      </c>
      <c r="O52" s="132">
        <f t="shared" si="1"/>
        <v>0.9785136815920398</v>
      </c>
    </row>
    <row r="53" spans="2:15" s="32" customFormat="1" ht="12.75">
      <c r="B53" s="27"/>
      <c r="C53" s="27"/>
      <c r="D53" s="28">
        <v>641</v>
      </c>
      <c r="E53" s="29" t="s">
        <v>28</v>
      </c>
      <c r="F53" s="29"/>
      <c r="G53" s="29"/>
      <c r="H53" s="29"/>
      <c r="I53" s="29"/>
      <c r="J53" s="35">
        <f>J54+J55+J56</f>
        <v>13926.880000000001</v>
      </c>
      <c r="K53" s="30">
        <v>20200</v>
      </c>
      <c r="L53" s="30">
        <v>131000</v>
      </c>
      <c r="M53" s="30">
        <f>M54+M55+M56</f>
        <v>141379.38</v>
      </c>
      <c r="N53" s="134">
        <f t="shared" si="0"/>
        <v>10.151547223785945</v>
      </c>
      <c r="O53" s="109">
        <f t="shared" si="1"/>
        <v>1.0792319083969466</v>
      </c>
    </row>
    <row r="54" spans="2:15" s="32" customFormat="1" ht="12.75">
      <c r="B54" s="27"/>
      <c r="C54" s="27"/>
      <c r="D54" s="28">
        <v>6413</v>
      </c>
      <c r="E54" s="29" t="s">
        <v>278</v>
      </c>
      <c r="F54" s="29"/>
      <c r="G54" s="29"/>
      <c r="H54" s="29"/>
      <c r="I54" s="29"/>
      <c r="J54" s="35">
        <v>2785.71</v>
      </c>
      <c r="K54" s="30">
        <v>2500</v>
      </c>
      <c r="L54" s="30">
        <v>2000</v>
      </c>
      <c r="M54" s="30">
        <v>2346.07</v>
      </c>
      <c r="N54" s="133">
        <f t="shared" si="0"/>
        <v>0.8421802700209283</v>
      </c>
      <c r="O54" s="109">
        <f t="shared" si="1"/>
        <v>1.173035</v>
      </c>
    </row>
    <row r="55" spans="2:15" s="32" customFormat="1" ht="12.75">
      <c r="B55" s="27"/>
      <c r="C55" s="27"/>
      <c r="D55" s="28">
        <v>6414</v>
      </c>
      <c r="E55" s="29" t="s">
        <v>288</v>
      </c>
      <c r="F55" s="29"/>
      <c r="G55" s="29"/>
      <c r="H55" s="29"/>
      <c r="I55" s="29"/>
      <c r="J55" s="35">
        <v>11141.17</v>
      </c>
      <c r="K55" s="30">
        <v>16700</v>
      </c>
      <c r="L55" s="30">
        <v>12000</v>
      </c>
      <c r="M55" s="30">
        <v>11636.77</v>
      </c>
      <c r="N55" s="133">
        <f t="shared" si="0"/>
        <v>1.0444836583590413</v>
      </c>
      <c r="O55" s="109">
        <f t="shared" si="1"/>
        <v>0.9697308333333333</v>
      </c>
    </row>
    <row r="56" spans="2:15" s="32" customFormat="1" ht="12.75">
      <c r="B56" s="27"/>
      <c r="C56" s="27"/>
      <c r="D56" s="28">
        <v>6416</v>
      </c>
      <c r="E56" s="29" t="s">
        <v>295</v>
      </c>
      <c r="F56" s="29"/>
      <c r="G56" s="29"/>
      <c r="H56" s="29"/>
      <c r="I56" s="29"/>
      <c r="J56" s="35">
        <v>0</v>
      </c>
      <c r="K56" s="30">
        <v>1000</v>
      </c>
      <c r="L56" s="30">
        <v>117000</v>
      </c>
      <c r="M56" s="30">
        <v>127396.54</v>
      </c>
      <c r="N56" s="133">
        <v>0</v>
      </c>
      <c r="O56" s="133">
        <f t="shared" si="1"/>
        <v>1.088859316239316</v>
      </c>
    </row>
    <row r="57" spans="2:15" s="32" customFormat="1" ht="12.75">
      <c r="B57" s="27"/>
      <c r="C57" s="27"/>
      <c r="D57" s="28">
        <v>642</v>
      </c>
      <c r="E57" s="29" t="s">
        <v>29</v>
      </c>
      <c r="F57" s="29"/>
      <c r="G57" s="29"/>
      <c r="H57" s="29"/>
      <c r="I57" s="29"/>
      <c r="J57" s="35">
        <f>J58+J59+J60</f>
        <v>34259.97</v>
      </c>
      <c r="K57" s="30">
        <v>70000</v>
      </c>
      <c r="L57" s="30">
        <v>70000</v>
      </c>
      <c r="M57" s="30">
        <f>M58+M59+M60</f>
        <v>55301.869999999995</v>
      </c>
      <c r="N57" s="133">
        <f t="shared" si="0"/>
        <v>1.6141832581873246</v>
      </c>
      <c r="O57" s="109">
        <f t="shared" si="1"/>
        <v>0.7900267142857142</v>
      </c>
    </row>
    <row r="58" spans="2:15" s="32" customFormat="1" ht="12.75">
      <c r="B58" s="27"/>
      <c r="C58" s="27"/>
      <c r="D58" s="28">
        <v>6422</v>
      </c>
      <c r="E58" s="29" t="s">
        <v>286</v>
      </c>
      <c r="F58" s="29"/>
      <c r="G58" s="29"/>
      <c r="H58" s="29"/>
      <c r="I58" s="29"/>
      <c r="J58" s="35">
        <v>34094.3</v>
      </c>
      <c r="K58" s="30">
        <v>55000</v>
      </c>
      <c r="L58" s="30">
        <v>55000</v>
      </c>
      <c r="M58" s="30">
        <v>54219.52</v>
      </c>
      <c r="N58" s="133">
        <f t="shared" si="0"/>
        <v>1.5902810733759014</v>
      </c>
      <c r="O58" s="109">
        <f t="shared" si="1"/>
        <v>0.9858094545454544</v>
      </c>
    </row>
    <row r="59" spans="2:15" s="32" customFormat="1" ht="12.75">
      <c r="B59" s="27"/>
      <c r="C59" s="27"/>
      <c r="D59" s="28">
        <v>6423</v>
      </c>
      <c r="E59" s="29" t="s">
        <v>287</v>
      </c>
      <c r="F59" s="29"/>
      <c r="G59" s="29"/>
      <c r="H59" s="29"/>
      <c r="I59" s="29"/>
      <c r="J59" s="35">
        <v>15.67</v>
      </c>
      <c r="K59" s="30">
        <v>5000</v>
      </c>
      <c r="L59" s="30">
        <v>5000</v>
      </c>
      <c r="M59" s="30">
        <v>168.18</v>
      </c>
      <c r="N59" s="134">
        <f t="shared" si="0"/>
        <v>10.732610082961072</v>
      </c>
      <c r="O59" s="109">
        <f t="shared" si="1"/>
        <v>0.033636</v>
      </c>
    </row>
    <row r="60" spans="2:15" s="32" customFormat="1" ht="12.75">
      <c r="B60" s="27"/>
      <c r="C60" s="27"/>
      <c r="D60" s="28">
        <v>6429</v>
      </c>
      <c r="E60" s="29" t="s">
        <v>296</v>
      </c>
      <c r="F60" s="29"/>
      <c r="G60" s="29"/>
      <c r="H60" s="29"/>
      <c r="I60" s="29"/>
      <c r="J60" s="35">
        <v>150</v>
      </c>
      <c r="K60" s="30">
        <v>10000</v>
      </c>
      <c r="L60" s="30">
        <v>10000</v>
      </c>
      <c r="M60" s="30">
        <v>914.17</v>
      </c>
      <c r="N60" s="133">
        <v>0</v>
      </c>
      <c r="O60" s="109">
        <f t="shared" si="1"/>
        <v>0.091417</v>
      </c>
    </row>
    <row r="61" spans="2:15" s="32" customFormat="1" ht="12.75">
      <c r="B61" s="27"/>
      <c r="C61" s="27"/>
      <c r="D61" s="43"/>
      <c r="E61" s="169"/>
      <c r="F61" s="169"/>
      <c r="G61" s="169"/>
      <c r="H61" s="169"/>
      <c r="I61" s="169"/>
      <c r="J61" s="170"/>
      <c r="K61" s="156"/>
      <c r="L61" s="156"/>
      <c r="M61" s="156"/>
      <c r="N61" s="152"/>
      <c r="O61" s="171">
        <v>2</v>
      </c>
    </row>
    <row r="62" spans="2:15" s="19" customFormat="1" ht="27" customHeight="1">
      <c r="B62" s="20"/>
      <c r="C62" s="20"/>
      <c r="D62" s="21">
        <v>65</v>
      </c>
      <c r="E62" s="237" t="s">
        <v>30</v>
      </c>
      <c r="F62" s="237"/>
      <c r="G62" s="237"/>
      <c r="H62" s="237"/>
      <c r="I62" s="237"/>
      <c r="J62" s="23">
        <f>J63+J66+J69</f>
        <v>330209.87999999995</v>
      </c>
      <c r="K62" s="23">
        <f>K63+K66+K69</f>
        <v>265000</v>
      </c>
      <c r="L62" s="23">
        <f>L63+L66+L69</f>
        <v>251000</v>
      </c>
      <c r="M62" s="23">
        <f>M63+M66+M69</f>
        <v>239635.17</v>
      </c>
      <c r="N62" s="132">
        <f>M62/J62</f>
        <v>0.7257056330355713</v>
      </c>
      <c r="O62" s="132">
        <f>M62/L62</f>
        <v>0.9547217928286853</v>
      </c>
    </row>
    <row r="63" spans="2:15" s="32" customFormat="1" ht="12.75">
      <c r="B63" s="27"/>
      <c r="C63" s="27"/>
      <c r="D63" s="28">
        <v>651</v>
      </c>
      <c r="E63" s="29" t="s">
        <v>31</v>
      </c>
      <c r="F63" s="29"/>
      <c r="G63" s="29"/>
      <c r="H63" s="29"/>
      <c r="I63" s="29"/>
      <c r="J63" s="35">
        <f>J64+J65</f>
        <v>18177.34</v>
      </c>
      <c r="K63" s="35">
        <v>5000</v>
      </c>
      <c r="L63" s="30">
        <v>2000</v>
      </c>
      <c r="M63" s="30">
        <f>M64+M65</f>
        <v>2254.06</v>
      </c>
      <c r="N63" s="133">
        <f aca="true" t="shared" si="2" ref="N63:N128">M63/J63</f>
        <v>0.12400384214632064</v>
      </c>
      <c r="O63" s="109">
        <f aca="true" t="shared" si="3" ref="O63:O128">M63/L63</f>
        <v>1.12703</v>
      </c>
    </row>
    <row r="64" spans="2:15" s="32" customFormat="1" ht="12.75">
      <c r="B64" s="27"/>
      <c r="C64" s="27"/>
      <c r="D64" s="28">
        <v>6513</v>
      </c>
      <c r="E64" s="29" t="s">
        <v>284</v>
      </c>
      <c r="F64" s="29"/>
      <c r="G64" s="29"/>
      <c r="H64" s="29"/>
      <c r="I64" s="29"/>
      <c r="J64" s="35">
        <v>107.34</v>
      </c>
      <c r="K64" s="35">
        <v>2500</v>
      </c>
      <c r="L64" s="30">
        <v>2000</v>
      </c>
      <c r="M64" s="30">
        <v>2254.06</v>
      </c>
      <c r="N64" s="134">
        <f t="shared" si="2"/>
        <v>20.999254704676726</v>
      </c>
      <c r="O64" s="109">
        <f t="shared" si="3"/>
        <v>1.12703</v>
      </c>
    </row>
    <row r="65" spans="2:15" s="32" customFormat="1" ht="12.75">
      <c r="B65" s="27"/>
      <c r="C65" s="27"/>
      <c r="D65" s="28">
        <v>6514</v>
      </c>
      <c r="E65" s="29" t="s">
        <v>285</v>
      </c>
      <c r="F65" s="29"/>
      <c r="G65" s="29"/>
      <c r="H65" s="29"/>
      <c r="I65" s="29"/>
      <c r="J65" s="35">
        <v>18070</v>
      </c>
      <c r="K65" s="35">
        <v>2500</v>
      </c>
      <c r="L65" s="30">
        <v>0</v>
      </c>
      <c r="M65" s="30">
        <v>0</v>
      </c>
      <c r="N65" s="133">
        <f t="shared" si="2"/>
        <v>0</v>
      </c>
      <c r="O65" s="109">
        <v>0</v>
      </c>
    </row>
    <row r="66" spans="2:15" s="32" customFormat="1" ht="12.75">
      <c r="B66" s="27"/>
      <c r="C66" s="27"/>
      <c r="D66" s="28">
        <v>652</v>
      </c>
      <c r="E66" s="29" t="s">
        <v>32</v>
      </c>
      <c r="F66" s="29"/>
      <c r="G66" s="29"/>
      <c r="H66" s="29"/>
      <c r="I66" s="29"/>
      <c r="J66" s="35">
        <f>J67+J68</f>
        <v>12097.009999999998</v>
      </c>
      <c r="K66" s="35">
        <v>70000</v>
      </c>
      <c r="L66" s="30">
        <v>40000</v>
      </c>
      <c r="M66" s="30">
        <f>M67+M68</f>
        <v>19674.37</v>
      </c>
      <c r="N66" s="133">
        <f t="shared" si="2"/>
        <v>1.626382883043</v>
      </c>
      <c r="O66" s="109">
        <f t="shared" si="3"/>
        <v>0.49185924999999997</v>
      </c>
    </row>
    <row r="67" spans="2:15" s="32" customFormat="1" ht="12.75">
      <c r="B67" s="27"/>
      <c r="C67" s="27"/>
      <c r="D67" s="28">
        <v>6522</v>
      </c>
      <c r="E67" s="29" t="s">
        <v>283</v>
      </c>
      <c r="F67" s="29"/>
      <c r="G67" s="29"/>
      <c r="H67" s="29"/>
      <c r="I67" s="29"/>
      <c r="J67" s="35">
        <v>1562.04</v>
      </c>
      <c r="K67" s="35">
        <v>5000</v>
      </c>
      <c r="L67" s="30">
        <v>10000</v>
      </c>
      <c r="M67" s="30">
        <v>1900.09</v>
      </c>
      <c r="N67" s="133">
        <f t="shared" si="2"/>
        <v>1.2164157127858441</v>
      </c>
      <c r="O67" s="109">
        <f t="shared" si="3"/>
        <v>0.19000899999999998</v>
      </c>
    </row>
    <row r="68" spans="2:15" s="32" customFormat="1" ht="12.75">
      <c r="B68" s="27"/>
      <c r="C68" s="27"/>
      <c r="D68" s="28">
        <v>6526</v>
      </c>
      <c r="E68" s="29" t="s">
        <v>277</v>
      </c>
      <c r="F68" s="29"/>
      <c r="G68" s="29"/>
      <c r="H68" s="29"/>
      <c r="I68" s="29"/>
      <c r="J68" s="35">
        <v>10534.97</v>
      </c>
      <c r="K68" s="35">
        <v>65000</v>
      </c>
      <c r="L68" s="30">
        <v>30000</v>
      </c>
      <c r="M68" s="30">
        <v>17774.28</v>
      </c>
      <c r="N68" s="133">
        <f t="shared" si="2"/>
        <v>1.6871694936008361</v>
      </c>
      <c r="O68" s="109">
        <f t="shared" si="3"/>
        <v>0.592476</v>
      </c>
    </row>
    <row r="69" spans="2:15" s="32" customFormat="1" ht="12.75">
      <c r="B69" s="27"/>
      <c r="C69" s="27"/>
      <c r="D69" s="28">
        <v>653</v>
      </c>
      <c r="E69" s="29" t="s">
        <v>33</v>
      </c>
      <c r="F69" s="29"/>
      <c r="G69" s="29"/>
      <c r="H69" s="29"/>
      <c r="I69" s="29"/>
      <c r="J69" s="35">
        <f>J70+J71</f>
        <v>299935.52999999997</v>
      </c>
      <c r="K69" s="35">
        <v>190000</v>
      </c>
      <c r="L69" s="30">
        <v>209000</v>
      </c>
      <c r="M69" s="30">
        <f>M70+M71</f>
        <v>217706.74000000002</v>
      </c>
      <c r="N69" s="133">
        <f t="shared" si="2"/>
        <v>0.7258451174490733</v>
      </c>
      <c r="O69" s="109">
        <f t="shared" si="3"/>
        <v>1.041659043062201</v>
      </c>
    </row>
    <row r="70" spans="2:15" s="32" customFormat="1" ht="12.75">
      <c r="B70" s="27"/>
      <c r="C70" s="27"/>
      <c r="D70" s="28">
        <v>6531</v>
      </c>
      <c r="E70" s="29" t="s">
        <v>281</v>
      </c>
      <c r="F70" s="29"/>
      <c r="G70" s="29"/>
      <c r="H70" s="29"/>
      <c r="I70" s="29"/>
      <c r="J70" s="35">
        <v>5253.04</v>
      </c>
      <c r="K70" s="35">
        <v>4000</v>
      </c>
      <c r="L70" s="30">
        <v>4000</v>
      </c>
      <c r="M70" s="30">
        <v>908.23</v>
      </c>
      <c r="N70" s="133">
        <f t="shared" si="2"/>
        <v>0.17289607541537852</v>
      </c>
      <c r="O70" s="109">
        <f t="shared" si="3"/>
        <v>0.2270575</v>
      </c>
    </row>
    <row r="71" spans="2:15" s="32" customFormat="1" ht="12.75">
      <c r="B71" s="27"/>
      <c r="C71" s="27"/>
      <c r="D71" s="28">
        <v>6532</v>
      </c>
      <c r="E71" s="29" t="s">
        <v>282</v>
      </c>
      <c r="F71" s="29"/>
      <c r="G71" s="29"/>
      <c r="H71" s="29"/>
      <c r="I71" s="29"/>
      <c r="J71" s="35">
        <v>294682.49</v>
      </c>
      <c r="K71" s="35">
        <v>186000</v>
      </c>
      <c r="L71" s="30">
        <v>205000</v>
      </c>
      <c r="M71" s="30">
        <v>216798.51</v>
      </c>
      <c r="N71" s="133">
        <f t="shared" si="2"/>
        <v>0.7357020432398275</v>
      </c>
      <c r="O71" s="109">
        <f t="shared" si="3"/>
        <v>1.0575537073170733</v>
      </c>
    </row>
    <row r="72" spans="2:15" s="37" customFormat="1" ht="27" customHeight="1">
      <c r="B72" s="38"/>
      <c r="C72" s="39"/>
      <c r="D72" s="40">
        <v>66</v>
      </c>
      <c r="E72" s="237" t="s">
        <v>34</v>
      </c>
      <c r="F72" s="228"/>
      <c r="G72" s="228"/>
      <c r="H72" s="228"/>
      <c r="I72" s="228"/>
      <c r="J72" s="41">
        <f>J73</f>
        <v>0</v>
      </c>
      <c r="K72" s="41">
        <f>K73</f>
        <v>1000</v>
      </c>
      <c r="L72" s="41">
        <v>1000</v>
      </c>
      <c r="M72" s="41">
        <f>M73</f>
        <v>0</v>
      </c>
      <c r="N72" s="132">
        <v>0</v>
      </c>
      <c r="O72" s="132">
        <f t="shared" si="3"/>
        <v>0</v>
      </c>
    </row>
    <row r="73" spans="2:15" s="32" customFormat="1" ht="12.75">
      <c r="B73" s="27"/>
      <c r="C73" s="27"/>
      <c r="D73" s="28">
        <v>663</v>
      </c>
      <c r="E73" s="29" t="s">
        <v>35</v>
      </c>
      <c r="F73" s="29"/>
      <c r="G73" s="29"/>
      <c r="H73" s="29"/>
      <c r="I73" s="29"/>
      <c r="J73" s="35">
        <f>J74</f>
        <v>0</v>
      </c>
      <c r="K73" s="30">
        <v>1000</v>
      </c>
      <c r="L73" s="30">
        <v>1000</v>
      </c>
      <c r="M73" s="30">
        <v>0</v>
      </c>
      <c r="N73" s="133">
        <v>0</v>
      </c>
      <c r="O73" s="109">
        <f t="shared" si="3"/>
        <v>0</v>
      </c>
    </row>
    <row r="74" spans="2:20" s="32" customFormat="1" ht="12.75">
      <c r="B74" s="27"/>
      <c r="C74" s="27"/>
      <c r="D74" s="28">
        <v>6632</v>
      </c>
      <c r="E74" s="29" t="s">
        <v>280</v>
      </c>
      <c r="F74" s="29"/>
      <c r="G74" s="29"/>
      <c r="H74" s="29"/>
      <c r="I74" s="29"/>
      <c r="J74" s="35">
        <v>0</v>
      </c>
      <c r="K74" s="30">
        <v>1000</v>
      </c>
      <c r="L74" s="30">
        <v>1000</v>
      </c>
      <c r="M74" s="30">
        <v>0</v>
      </c>
      <c r="N74" s="133">
        <v>0</v>
      </c>
      <c r="O74" s="109">
        <f t="shared" si="3"/>
        <v>0</v>
      </c>
      <c r="T74" s="32" t="s">
        <v>185</v>
      </c>
    </row>
    <row r="75" spans="2:15" s="32" customFormat="1" ht="12.75">
      <c r="B75" s="27"/>
      <c r="C75" s="27"/>
      <c r="D75" s="21">
        <v>67</v>
      </c>
      <c r="E75" s="22" t="s">
        <v>37</v>
      </c>
      <c r="F75" s="29"/>
      <c r="G75" s="29"/>
      <c r="H75" s="29"/>
      <c r="I75" s="29"/>
      <c r="J75" s="23">
        <f>J76</f>
        <v>964.47</v>
      </c>
      <c r="K75" s="23">
        <f>K76</f>
        <v>5000</v>
      </c>
      <c r="L75" s="23">
        <v>5000</v>
      </c>
      <c r="M75" s="23">
        <f>M76</f>
        <v>2939.17</v>
      </c>
      <c r="N75" s="132">
        <v>0</v>
      </c>
      <c r="O75" s="132">
        <f t="shared" si="3"/>
        <v>0.587834</v>
      </c>
    </row>
    <row r="76" spans="2:15" s="32" customFormat="1" ht="12.75">
      <c r="B76" s="27"/>
      <c r="C76" s="27"/>
      <c r="D76" s="28">
        <v>671</v>
      </c>
      <c r="E76" s="29" t="s">
        <v>182</v>
      </c>
      <c r="F76" s="29"/>
      <c r="G76" s="29"/>
      <c r="H76" s="29"/>
      <c r="I76" s="29"/>
      <c r="J76" s="35">
        <f>J77</f>
        <v>964.47</v>
      </c>
      <c r="K76" s="30">
        <v>5000</v>
      </c>
      <c r="L76" s="30">
        <v>5000</v>
      </c>
      <c r="M76" s="30">
        <f>M77</f>
        <v>2939.17</v>
      </c>
      <c r="N76" s="133">
        <v>0</v>
      </c>
      <c r="O76" s="109">
        <f t="shared" si="3"/>
        <v>0.587834</v>
      </c>
    </row>
    <row r="77" spans="2:15" s="32" customFormat="1" ht="12.75">
      <c r="B77" s="27"/>
      <c r="C77" s="27"/>
      <c r="D77" s="28">
        <v>6711</v>
      </c>
      <c r="E77" s="29" t="s">
        <v>297</v>
      </c>
      <c r="F77" s="29"/>
      <c r="G77" s="29"/>
      <c r="H77" s="29"/>
      <c r="I77" s="29"/>
      <c r="J77" s="35">
        <v>964.47</v>
      </c>
      <c r="K77" s="30">
        <v>5000</v>
      </c>
      <c r="L77" s="30">
        <v>5000</v>
      </c>
      <c r="M77" s="30">
        <v>2939.17</v>
      </c>
      <c r="N77" s="133">
        <v>0</v>
      </c>
      <c r="O77" s="109">
        <f t="shared" si="3"/>
        <v>0.587834</v>
      </c>
    </row>
    <row r="78" spans="2:15" s="32" customFormat="1" ht="12.75">
      <c r="B78" s="27"/>
      <c r="C78" s="27"/>
      <c r="D78" s="28"/>
      <c r="E78" s="29"/>
      <c r="F78" s="29"/>
      <c r="G78" s="29"/>
      <c r="H78" s="29"/>
      <c r="I78" s="29"/>
      <c r="J78" s="35"/>
      <c r="K78" s="30"/>
      <c r="L78" s="30"/>
      <c r="M78" s="30"/>
      <c r="N78" s="133"/>
      <c r="O78" s="109"/>
    </row>
    <row r="79" spans="1:15" s="10" customFormat="1" ht="12.75">
      <c r="A79" s="17"/>
      <c r="D79" s="44" t="s">
        <v>36</v>
      </c>
      <c r="E79" s="45"/>
      <c r="F79" s="45"/>
      <c r="G79" s="45"/>
      <c r="H79" s="45"/>
      <c r="I79" s="45"/>
      <c r="J79" s="46"/>
      <c r="K79" s="46"/>
      <c r="L79" s="46"/>
      <c r="M79" s="46"/>
      <c r="N79" s="133"/>
      <c r="O79" s="109"/>
    </row>
    <row r="80" spans="1:15" s="10" customFormat="1" ht="12.75">
      <c r="A80" s="17"/>
      <c r="D80" s="44">
        <v>6</v>
      </c>
      <c r="E80" s="45" t="s">
        <v>20</v>
      </c>
      <c r="F80" s="45"/>
      <c r="G80" s="45"/>
      <c r="H80" s="45"/>
      <c r="I80" s="45"/>
      <c r="J80" s="46">
        <f>J81+J84+J87+J90</f>
        <v>66595.98000000001</v>
      </c>
      <c r="K80" s="46">
        <f>K81+K90+K87+K84</f>
        <v>66000</v>
      </c>
      <c r="L80" s="46">
        <f>L81+L84+L87+L90</f>
        <v>71030</v>
      </c>
      <c r="M80" s="46">
        <f>M81+M84+M87+M90</f>
        <v>72297.39</v>
      </c>
      <c r="N80" s="132">
        <f t="shared" si="2"/>
        <v>1.08561192432336</v>
      </c>
      <c r="O80" s="132">
        <f t="shared" si="3"/>
        <v>1.0178430240743348</v>
      </c>
    </row>
    <row r="81" spans="1:15" s="10" customFormat="1" ht="12.75">
      <c r="A81" s="17"/>
      <c r="D81" s="44">
        <v>63</v>
      </c>
      <c r="E81" s="48" t="s">
        <v>25</v>
      </c>
      <c r="F81" s="45"/>
      <c r="G81" s="45"/>
      <c r="H81" s="45"/>
      <c r="I81" s="45"/>
      <c r="J81" s="46">
        <f>J82</f>
        <v>33000</v>
      </c>
      <c r="K81" s="46">
        <f>K82</f>
        <v>38000</v>
      </c>
      <c r="L81" s="46">
        <v>38000</v>
      </c>
      <c r="M81" s="46">
        <f>M82</f>
        <v>38000</v>
      </c>
      <c r="N81" s="132">
        <f t="shared" si="2"/>
        <v>1.1515151515151516</v>
      </c>
      <c r="O81" s="132">
        <f t="shared" si="3"/>
        <v>1</v>
      </c>
    </row>
    <row r="82" spans="1:15" s="10" customFormat="1" ht="12.75">
      <c r="A82" s="17"/>
      <c r="D82" s="49">
        <v>633</v>
      </c>
      <c r="E82" s="48" t="s">
        <v>37</v>
      </c>
      <c r="F82" s="45"/>
      <c r="G82" s="45"/>
      <c r="H82" s="45"/>
      <c r="I82" s="45"/>
      <c r="J82" s="50">
        <f>J83</f>
        <v>33000</v>
      </c>
      <c r="K82" s="50">
        <v>38000</v>
      </c>
      <c r="L82" s="50">
        <v>38000</v>
      </c>
      <c r="M82" s="50">
        <f>M83</f>
        <v>38000</v>
      </c>
      <c r="N82" s="133">
        <f t="shared" si="2"/>
        <v>1.1515151515151516</v>
      </c>
      <c r="O82" s="109">
        <f t="shared" si="3"/>
        <v>1</v>
      </c>
    </row>
    <row r="83" spans="1:15" s="10" customFormat="1" ht="12.75">
      <c r="A83" s="17"/>
      <c r="D83" s="49">
        <v>6332</v>
      </c>
      <c r="E83" s="48" t="s">
        <v>279</v>
      </c>
      <c r="F83" s="45"/>
      <c r="G83" s="45"/>
      <c r="H83" s="45"/>
      <c r="I83" s="45"/>
      <c r="J83" s="50">
        <v>33000</v>
      </c>
      <c r="K83" s="50">
        <v>38000</v>
      </c>
      <c r="L83" s="50">
        <v>38000</v>
      </c>
      <c r="M83" s="50">
        <v>38000</v>
      </c>
      <c r="N83" s="133">
        <f t="shared" si="2"/>
        <v>1.1515151515151516</v>
      </c>
      <c r="O83" s="109">
        <f t="shared" si="3"/>
        <v>1</v>
      </c>
    </row>
    <row r="84" spans="1:15" s="10" customFormat="1" ht="12.75">
      <c r="A84" s="17"/>
      <c r="D84" s="44">
        <v>64</v>
      </c>
      <c r="E84" s="48" t="s">
        <v>27</v>
      </c>
      <c r="F84" s="45"/>
      <c r="G84" s="45"/>
      <c r="H84" s="45"/>
      <c r="I84" s="45"/>
      <c r="J84" s="46">
        <f>J85</f>
        <v>15.98</v>
      </c>
      <c r="K84" s="46">
        <f>K85</f>
        <v>50</v>
      </c>
      <c r="L84" s="46">
        <f>L85</f>
        <v>30</v>
      </c>
      <c r="M84" s="46">
        <f>M85</f>
        <v>18.39</v>
      </c>
      <c r="N84" s="132">
        <f t="shared" si="2"/>
        <v>1.1508135168961202</v>
      </c>
      <c r="O84" s="132">
        <f t="shared" si="3"/>
        <v>0.613</v>
      </c>
    </row>
    <row r="85" spans="1:15" s="10" customFormat="1" ht="12.75">
      <c r="A85" s="17"/>
      <c r="D85" s="49">
        <v>641</v>
      </c>
      <c r="E85" s="48" t="s">
        <v>28</v>
      </c>
      <c r="F85" s="45"/>
      <c r="G85" s="45"/>
      <c r="H85" s="45"/>
      <c r="I85" s="45"/>
      <c r="J85" s="50">
        <f>J86</f>
        <v>15.98</v>
      </c>
      <c r="K85" s="50">
        <v>50</v>
      </c>
      <c r="L85" s="50">
        <f>L86</f>
        <v>30</v>
      </c>
      <c r="M85" s="50">
        <f>M86</f>
        <v>18.39</v>
      </c>
      <c r="N85" s="133">
        <f t="shared" si="2"/>
        <v>1.1508135168961202</v>
      </c>
      <c r="O85" s="109">
        <f t="shared" si="3"/>
        <v>0.613</v>
      </c>
    </row>
    <row r="86" spans="1:15" s="10" customFormat="1" ht="12.75">
      <c r="A86" s="17"/>
      <c r="D86" s="49">
        <v>6413</v>
      </c>
      <c r="E86" s="48" t="s">
        <v>278</v>
      </c>
      <c r="F86" s="45"/>
      <c r="G86" s="45"/>
      <c r="H86" s="45"/>
      <c r="I86" s="45"/>
      <c r="J86" s="50">
        <v>15.98</v>
      </c>
      <c r="K86" s="50">
        <v>50</v>
      </c>
      <c r="L86" s="50">
        <v>30</v>
      </c>
      <c r="M86" s="50">
        <v>18.39</v>
      </c>
      <c r="N86" s="133">
        <f t="shared" si="2"/>
        <v>1.1508135168961202</v>
      </c>
      <c r="O86" s="109">
        <f t="shared" si="3"/>
        <v>0.613</v>
      </c>
    </row>
    <row r="87" spans="1:15" s="10" customFormat="1" ht="12.75">
      <c r="A87" s="17"/>
      <c r="D87" s="44">
        <v>65</v>
      </c>
      <c r="E87" s="48" t="s">
        <v>30</v>
      </c>
      <c r="F87" s="45"/>
      <c r="G87" s="45"/>
      <c r="H87" s="45"/>
      <c r="I87" s="45"/>
      <c r="J87" s="46">
        <f>J88</f>
        <v>2420</v>
      </c>
      <c r="K87" s="46">
        <f>K88</f>
        <v>2950</v>
      </c>
      <c r="L87" s="46">
        <f>L88</f>
        <v>3000</v>
      </c>
      <c r="M87" s="46">
        <f>M88</f>
        <v>2279</v>
      </c>
      <c r="N87" s="132">
        <f t="shared" si="2"/>
        <v>0.9417355371900826</v>
      </c>
      <c r="O87" s="132">
        <f t="shared" si="3"/>
        <v>0.7596666666666667</v>
      </c>
    </row>
    <row r="88" spans="1:15" s="10" customFormat="1" ht="12.75">
      <c r="A88" s="17"/>
      <c r="D88" s="49">
        <v>652</v>
      </c>
      <c r="E88" s="48" t="s">
        <v>32</v>
      </c>
      <c r="F88" s="45"/>
      <c r="G88" s="45"/>
      <c r="H88" s="45"/>
      <c r="I88" s="45"/>
      <c r="J88" s="50">
        <f>J89</f>
        <v>2420</v>
      </c>
      <c r="K88" s="50">
        <v>2950</v>
      </c>
      <c r="L88" s="50">
        <f>L89</f>
        <v>3000</v>
      </c>
      <c r="M88" s="50">
        <f>M89</f>
        <v>2279</v>
      </c>
      <c r="N88" s="133">
        <f t="shared" si="2"/>
        <v>0.9417355371900826</v>
      </c>
      <c r="O88" s="109">
        <f t="shared" si="3"/>
        <v>0.7596666666666667</v>
      </c>
    </row>
    <row r="89" spans="1:15" s="10" customFormat="1" ht="12.75">
      <c r="A89" s="17"/>
      <c r="D89" s="49">
        <v>6526</v>
      </c>
      <c r="E89" s="48" t="s">
        <v>277</v>
      </c>
      <c r="F89" s="45"/>
      <c r="G89" s="45"/>
      <c r="H89" s="45"/>
      <c r="I89" s="45"/>
      <c r="J89" s="50">
        <v>2420</v>
      </c>
      <c r="K89" s="50">
        <v>2950</v>
      </c>
      <c r="L89" s="50">
        <v>3000</v>
      </c>
      <c r="M89" s="50">
        <v>2279</v>
      </c>
      <c r="N89" s="133">
        <f t="shared" si="2"/>
        <v>0.9417355371900826</v>
      </c>
      <c r="O89" s="109">
        <f t="shared" si="3"/>
        <v>0.7596666666666667</v>
      </c>
    </row>
    <row r="90" spans="1:15" s="10" customFormat="1" ht="12.75">
      <c r="A90" s="17"/>
      <c r="D90" s="44">
        <v>66</v>
      </c>
      <c r="E90" s="48" t="s">
        <v>34</v>
      </c>
      <c r="F90" s="45"/>
      <c r="G90" s="45"/>
      <c r="H90" s="45"/>
      <c r="I90" s="45"/>
      <c r="J90" s="46">
        <f>J91</f>
        <v>31160</v>
      </c>
      <c r="K90" s="46">
        <f>K91</f>
        <v>25000</v>
      </c>
      <c r="L90" s="46">
        <f>L91</f>
        <v>30000</v>
      </c>
      <c r="M90" s="46">
        <f>M91</f>
        <v>32000</v>
      </c>
      <c r="N90" s="132">
        <f t="shared" si="2"/>
        <v>1.0269576379974326</v>
      </c>
      <c r="O90" s="132">
        <f t="shared" si="3"/>
        <v>1.0666666666666667</v>
      </c>
    </row>
    <row r="91" spans="1:15" s="10" customFormat="1" ht="12.75">
      <c r="A91" s="17"/>
      <c r="D91" s="49">
        <v>661</v>
      </c>
      <c r="E91" s="48" t="s">
        <v>38</v>
      </c>
      <c r="F91" s="45"/>
      <c r="G91" s="45"/>
      <c r="H91" s="45"/>
      <c r="I91" s="45"/>
      <c r="J91" s="50">
        <f>J92</f>
        <v>31160</v>
      </c>
      <c r="K91" s="50">
        <v>25000</v>
      </c>
      <c r="L91" s="50">
        <f>L92</f>
        <v>30000</v>
      </c>
      <c r="M91" s="50">
        <f>M92</f>
        <v>32000</v>
      </c>
      <c r="N91" s="133">
        <f t="shared" si="2"/>
        <v>1.0269576379974326</v>
      </c>
      <c r="O91" s="109">
        <f t="shared" si="3"/>
        <v>1.0666666666666667</v>
      </c>
    </row>
    <row r="92" spans="2:15" s="32" customFormat="1" ht="12.75">
      <c r="B92" s="51"/>
      <c r="C92" s="51"/>
      <c r="D92" s="28">
        <v>6615</v>
      </c>
      <c r="E92" s="31" t="s">
        <v>276</v>
      </c>
      <c r="F92" s="31"/>
      <c r="G92" s="31"/>
      <c r="H92" s="31"/>
      <c r="I92" s="31"/>
      <c r="J92" s="30">
        <v>31160</v>
      </c>
      <c r="K92" s="30">
        <v>25000</v>
      </c>
      <c r="L92" s="30">
        <v>30000</v>
      </c>
      <c r="M92" s="50">
        <v>32000</v>
      </c>
      <c r="N92" s="133">
        <f t="shared" si="2"/>
        <v>1.0269576379974326</v>
      </c>
      <c r="O92" s="109">
        <f t="shared" si="3"/>
        <v>1.0666666666666667</v>
      </c>
    </row>
    <row r="93" spans="2:15" s="32" customFormat="1" ht="12.75">
      <c r="B93" s="51"/>
      <c r="C93" s="51"/>
      <c r="D93" s="43"/>
      <c r="E93" s="155"/>
      <c r="F93" s="155"/>
      <c r="G93" s="155"/>
      <c r="H93" s="155"/>
      <c r="I93" s="155"/>
      <c r="J93" s="156"/>
      <c r="K93" s="156"/>
      <c r="L93" s="156"/>
      <c r="M93" s="157"/>
      <c r="N93" s="158"/>
      <c r="O93" s="152"/>
    </row>
    <row r="94" spans="2:15" s="32" customFormat="1" ht="12.75">
      <c r="B94" s="51"/>
      <c r="C94" s="51"/>
      <c r="D94" s="27"/>
      <c r="E94" s="54"/>
      <c r="F94" s="54"/>
      <c r="G94" s="54"/>
      <c r="H94" s="54"/>
      <c r="I94" s="54"/>
      <c r="J94" s="55"/>
      <c r="K94" s="55"/>
      <c r="L94" s="55"/>
      <c r="M94" s="92"/>
      <c r="N94" s="159"/>
      <c r="O94" s="120"/>
    </row>
    <row r="95" spans="2:15" s="32" customFormat="1" ht="12.75">
      <c r="B95" s="51"/>
      <c r="C95" s="51"/>
      <c r="D95" s="27"/>
      <c r="E95" s="54"/>
      <c r="F95" s="54"/>
      <c r="G95" s="54"/>
      <c r="H95" s="54"/>
      <c r="I95" s="54"/>
      <c r="J95" s="55"/>
      <c r="K95" s="55"/>
      <c r="L95" s="55"/>
      <c r="M95" s="92"/>
      <c r="N95" s="159"/>
      <c r="O95" s="120"/>
    </row>
    <row r="96" spans="2:15" s="32" customFormat="1" ht="12.75">
      <c r="B96" s="51"/>
      <c r="C96" s="51"/>
      <c r="D96" s="27"/>
      <c r="E96" s="54"/>
      <c r="F96" s="54"/>
      <c r="G96" s="54"/>
      <c r="H96" s="54"/>
      <c r="I96" s="54"/>
      <c r="J96" s="55"/>
      <c r="K96" s="55"/>
      <c r="L96" s="55"/>
      <c r="M96" s="92"/>
      <c r="N96" s="159"/>
      <c r="O96" s="151">
        <v>3</v>
      </c>
    </row>
    <row r="97" spans="4:15" s="10" customFormat="1" ht="12.75">
      <c r="D97" s="44"/>
      <c r="E97" s="45" t="s">
        <v>39</v>
      </c>
      <c r="F97" s="45"/>
      <c r="G97" s="45"/>
      <c r="H97" s="45"/>
      <c r="I97" s="45"/>
      <c r="J97" s="46">
        <f>J98+J149</f>
        <v>2015465.0200000005</v>
      </c>
      <c r="K97" s="46">
        <f>K98+K149</f>
        <v>2840000</v>
      </c>
      <c r="L97" s="46">
        <v>2422530</v>
      </c>
      <c r="M97" s="46">
        <f>M98+M149+M168</f>
        <v>2110413.83</v>
      </c>
      <c r="N97" s="132">
        <f t="shared" si="2"/>
        <v>1.0471101254835966</v>
      </c>
      <c r="O97" s="132">
        <f t="shared" si="3"/>
        <v>0.8711610712767232</v>
      </c>
    </row>
    <row r="98" spans="2:15" s="19" customFormat="1" ht="12.75">
      <c r="B98" s="20"/>
      <c r="C98" s="20"/>
      <c r="D98" s="21">
        <v>3</v>
      </c>
      <c r="E98" s="22" t="s">
        <v>40</v>
      </c>
      <c r="F98" s="22"/>
      <c r="G98" s="22"/>
      <c r="H98" s="22"/>
      <c r="I98" s="22"/>
      <c r="J98" s="23">
        <f>J99+J107+J136+J140+J144</f>
        <v>1675620.1100000003</v>
      </c>
      <c r="K98" s="23">
        <f>K99+K107+K136+K140+K144</f>
        <v>1792000</v>
      </c>
      <c r="L98" s="23">
        <v>1932030</v>
      </c>
      <c r="M98" s="23">
        <f>M99+M107+M136+M140+M144</f>
        <v>1634601.2</v>
      </c>
      <c r="N98" s="132">
        <f t="shared" si="2"/>
        <v>0.9755201613091166</v>
      </c>
      <c r="O98" s="132">
        <f t="shared" si="3"/>
        <v>0.846053736225628</v>
      </c>
    </row>
    <row r="99" spans="2:15" s="19" customFormat="1" ht="12.75">
      <c r="B99" s="20"/>
      <c r="C99" s="20"/>
      <c r="D99" s="21">
        <v>31</v>
      </c>
      <c r="E99" s="22" t="s">
        <v>41</v>
      </c>
      <c r="F99" s="22"/>
      <c r="G99" s="22"/>
      <c r="H99" s="22"/>
      <c r="I99" s="22"/>
      <c r="J99" s="23">
        <f aca="true" t="shared" si="4" ref="J99:K101">J285+J435+J446</f>
        <v>304094.85000000003</v>
      </c>
      <c r="K99" s="23">
        <f t="shared" si="4"/>
        <v>307000</v>
      </c>
      <c r="L99" s="23">
        <f>L285+L191+L435+L446</f>
        <v>360050</v>
      </c>
      <c r="M99" s="23">
        <f>M285+M191+M435+M446</f>
        <v>355799.6099999999</v>
      </c>
      <c r="N99" s="132">
        <f t="shared" si="2"/>
        <v>1.1700283973898271</v>
      </c>
      <c r="O99" s="132">
        <f t="shared" si="3"/>
        <v>0.9881950006943478</v>
      </c>
    </row>
    <row r="100" spans="2:15" s="32" customFormat="1" ht="12.75">
      <c r="B100" s="27"/>
      <c r="C100" s="27"/>
      <c r="D100" s="28">
        <v>311</v>
      </c>
      <c r="E100" s="29" t="s">
        <v>42</v>
      </c>
      <c r="F100" s="29"/>
      <c r="G100" s="29"/>
      <c r="H100" s="29"/>
      <c r="I100" s="29"/>
      <c r="J100" s="30">
        <f t="shared" si="4"/>
        <v>255096.29000000004</v>
      </c>
      <c r="K100" s="30">
        <f t="shared" si="4"/>
        <v>246000</v>
      </c>
      <c r="L100" s="30">
        <f>L286+L192+L436+L447</f>
        <v>298050</v>
      </c>
      <c r="M100" s="30">
        <f>M286+M192+M436+M447</f>
        <v>300650.76999999996</v>
      </c>
      <c r="N100" s="133">
        <f t="shared" si="2"/>
        <v>1.178577587310266</v>
      </c>
      <c r="O100" s="109">
        <f t="shared" si="3"/>
        <v>1.0087259520214729</v>
      </c>
    </row>
    <row r="101" spans="2:15" s="32" customFormat="1" ht="12.75">
      <c r="B101" s="27"/>
      <c r="C101" s="27"/>
      <c r="D101" s="28">
        <v>3111</v>
      </c>
      <c r="E101" s="29" t="s">
        <v>254</v>
      </c>
      <c r="F101" s="29"/>
      <c r="G101" s="29"/>
      <c r="H101" s="29"/>
      <c r="I101" s="29"/>
      <c r="J101" s="30">
        <f t="shared" si="4"/>
        <v>255096.29000000004</v>
      </c>
      <c r="K101" s="30">
        <f t="shared" si="4"/>
        <v>246000</v>
      </c>
      <c r="L101" s="30">
        <f>L287+L437+L448+L193</f>
        <v>298050</v>
      </c>
      <c r="M101" s="30">
        <f>M287+M437+M448+M193</f>
        <v>300650.77</v>
      </c>
      <c r="N101" s="133">
        <f t="shared" si="2"/>
        <v>1.1785775873102662</v>
      </c>
      <c r="O101" s="109">
        <f t="shared" si="3"/>
        <v>1.0087259520214729</v>
      </c>
    </row>
    <row r="102" spans="2:15" s="32" customFormat="1" ht="12.75">
      <c r="B102" s="27"/>
      <c r="C102" s="27"/>
      <c r="D102" s="28">
        <v>312</v>
      </c>
      <c r="E102" s="29" t="s">
        <v>43</v>
      </c>
      <c r="F102" s="29"/>
      <c r="G102" s="29"/>
      <c r="H102" s="29"/>
      <c r="I102" s="29"/>
      <c r="J102" s="30">
        <f>J288+J449</f>
        <v>8450</v>
      </c>
      <c r="K102" s="30">
        <f>K288+K449</f>
        <v>12000</v>
      </c>
      <c r="L102" s="30">
        <f>L288+L194+L449</f>
        <v>10000</v>
      </c>
      <c r="M102" s="30">
        <f>M288+M194+M449</f>
        <v>9450</v>
      </c>
      <c r="N102" s="133">
        <f t="shared" si="2"/>
        <v>1.1183431952662721</v>
      </c>
      <c r="O102" s="109">
        <f t="shared" si="3"/>
        <v>0.945</v>
      </c>
    </row>
    <row r="103" spans="2:15" s="32" customFormat="1" ht="12.75">
      <c r="B103" s="27"/>
      <c r="C103" s="27"/>
      <c r="D103" s="28">
        <v>3121</v>
      </c>
      <c r="E103" s="29" t="s">
        <v>43</v>
      </c>
      <c r="F103" s="29"/>
      <c r="G103" s="29"/>
      <c r="H103" s="29"/>
      <c r="I103" s="29"/>
      <c r="J103" s="30">
        <f>J289+J450</f>
        <v>8450</v>
      </c>
      <c r="K103" s="30">
        <f>K289+K450</f>
        <v>12000</v>
      </c>
      <c r="L103" s="30">
        <f>L289+L195+L450</f>
        <v>10000</v>
      </c>
      <c r="M103" s="30">
        <f>M289+M450+M195</f>
        <v>9450</v>
      </c>
      <c r="N103" s="133">
        <f t="shared" si="2"/>
        <v>1.1183431952662721</v>
      </c>
      <c r="O103" s="109">
        <f t="shared" si="3"/>
        <v>0.945</v>
      </c>
    </row>
    <row r="104" spans="2:15" s="32" customFormat="1" ht="12.75">
      <c r="B104" s="27"/>
      <c r="C104" s="27"/>
      <c r="D104" s="28">
        <v>313</v>
      </c>
      <c r="E104" s="29" t="s">
        <v>44</v>
      </c>
      <c r="F104" s="29"/>
      <c r="G104" s="29"/>
      <c r="H104" s="29"/>
      <c r="I104" s="29"/>
      <c r="J104" s="30">
        <f>J290+J451+J438</f>
        <v>40548.560000000005</v>
      </c>
      <c r="K104" s="30">
        <f>K290+K451+K438</f>
        <v>49000</v>
      </c>
      <c r="L104" s="30">
        <f>L290+L196+L451+L438</f>
        <v>52000</v>
      </c>
      <c r="M104" s="30">
        <f>M290+M196+M451+M438</f>
        <v>45698.84</v>
      </c>
      <c r="N104" s="133">
        <f t="shared" si="2"/>
        <v>1.127015114716774</v>
      </c>
      <c r="O104" s="109">
        <f t="shared" si="3"/>
        <v>0.8788238461538461</v>
      </c>
    </row>
    <row r="105" spans="2:15" s="32" customFormat="1" ht="12.75">
      <c r="B105" s="27"/>
      <c r="C105" s="27"/>
      <c r="D105" s="28">
        <v>3132</v>
      </c>
      <c r="E105" s="29" t="s">
        <v>255</v>
      </c>
      <c r="F105" s="29"/>
      <c r="G105" s="29"/>
      <c r="H105" s="29"/>
      <c r="I105" s="29"/>
      <c r="J105" s="30">
        <f>J291+J439+J452</f>
        <v>36204.11</v>
      </c>
      <c r="K105" s="30">
        <f>K291+K439+K452</f>
        <v>40500</v>
      </c>
      <c r="L105" s="30">
        <f>L291+L197+L439+L452</f>
        <v>44000</v>
      </c>
      <c r="M105" s="30">
        <f>M291+M439+M452+M197</f>
        <v>40587.78</v>
      </c>
      <c r="N105" s="133">
        <f t="shared" si="2"/>
        <v>1.121082109185946</v>
      </c>
      <c r="O105" s="109">
        <f t="shared" si="3"/>
        <v>0.9224495454545454</v>
      </c>
    </row>
    <row r="106" spans="2:15" s="32" customFormat="1" ht="12.75">
      <c r="B106" s="27"/>
      <c r="C106" s="27"/>
      <c r="D106" s="28">
        <v>3133</v>
      </c>
      <c r="E106" s="29" t="s">
        <v>256</v>
      </c>
      <c r="F106" s="29"/>
      <c r="G106" s="29"/>
      <c r="H106" s="29"/>
      <c r="I106" s="29"/>
      <c r="J106" s="30">
        <f>J292+J440+J453</f>
        <v>4344.45</v>
      </c>
      <c r="K106" s="30">
        <f>K292+K440+K453</f>
        <v>8500</v>
      </c>
      <c r="L106" s="30">
        <f>L292+L198+L440+L453</f>
        <v>8000</v>
      </c>
      <c r="M106" s="30">
        <f>M292+M440+M453+M198</f>
        <v>5111.06</v>
      </c>
      <c r="N106" s="133">
        <f t="shared" si="2"/>
        <v>1.1764573191082877</v>
      </c>
      <c r="O106" s="109">
        <f t="shared" si="3"/>
        <v>0.6388825</v>
      </c>
    </row>
    <row r="107" spans="2:15" s="19" customFormat="1" ht="12.75">
      <c r="B107" s="20"/>
      <c r="C107" s="20"/>
      <c r="D107" s="21">
        <v>32</v>
      </c>
      <c r="E107" s="22" t="s">
        <v>45</v>
      </c>
      <c r="F107" s="22"/>
      <c r="G107" s="22"/>
      <c r="H107" s="22"/>
      <c r="I107" s="22"/>
      <c r="J107" s="23">
        <f>J199+J274+J344+J516+J521+J231+J244+J293+J407+J412+J441+J454+J487+J493+J500+J505+J510+J527+J699+J721+J728+J735+J742+J782+J787+J254+J767</f>
        <v>1099561.87</v>
      </c>
      <c r="K107" s="23">
        <f>K199+K274+K344+K516+K521+K231+K244+K293+K407+K412+K441+K454+K487+K493+K500+K505+K510+K527+K699+K721+K728+K735+K742+K782+K787+K254+K767</f>
        <v>1167500</v>
      </c>
      <c r="L107" s="23">
        <v>1228480</v>
      </c>
      <c r="M107" s="23">
        <f>M199+M274+M344+M516+M521+M231+M244+M293+M407+M412+M441+M454+M487+M493+M500+M505+M510+M527+M699+M721+M728+M735+M742+M782+M787+M254</f>
        <v>961553.7000000001</v>
      </c>
      <c r="N107" s="132">
        <f t="shared" si="2"/>
        <v>0.8744880358574093</v>
      </c>
      <c r="O107" s="132">
        <f t="shared" si="3"/>
        <v>0.7827182371711384</v>
      </c>
    </row>
    <row r="108" spans="2:15" s="32" customFormat="1" ht="12.75">
      <c r="B108" s="27"/>
      <c r="C108" s="27"/>
      <c r="D108" s="28">
        <v>321</v>
      </c>
      <c r="E108" s="29" t="s">
        <v>46</v>
      </c>
      <c r="F108" s="29"/>
      <c r="G108" s="29"/>
      <c r="H108" s="29"/>
      <c r="I108" s="29"/>
      <c r="J108" s="35">
        <f>J294+J442+J455</f>
        <v>37832.6</v>
      </c>
      <c r="K108" s="35">
        <f>K294+K442+K455</f>
        <v>42050</v>
      </c>
      <c r="L108" s="35">
        <f>L294+L442+L455+L200</f>
        <v>50030</v>
      </c>
      <c r="M108" s="35">
        <f>M294+M442+M455+M200</f>
        <v>47304</v>
      </c>
      <c r="N108" s="133">
        <f t="shared" si="2"/>
        <v>1.2503502270528593</v>
      </c>
      <c r="O108" s="109">
        <f t="shared" si="3"/>
        <v>0.9455126923845693</v>
      </c>
    </row>
    <row r="109" spans="2:15" s="32" customFormat="1" ht="12.75">
      <c r="B109" s="27"/>
      <c r="C109" s="27"/>
      <c r="D109" s="28">
        <v>3211</v>
      </c>
      <c r="E109" s="29" t="s">
        <v>257</v>
      </c>
      <c r="F109" s="29"/>
      <c r="G109" s="29"/>
      <c r="H109" s="29"/>
      <c r="I109" s="29"/>
      <c r="J109" s="35">
        <f>J295+J456</f>
        <v>4837</v>
      </c>
      <c r="K109" s="35">
        <f>K295+K456</f>
        <v>6050</v>
      </c>
      <c r="L109" s="35">
        <f>L295+L456+L201</f>
        <v>12530</v>
      </c>
      <c r="M109" s="35">
        <f>M295+M456+M201</f>
        <v>11207</v>
      </c>
      <c r="N109" s="133">
        <f t="shared" si="2"/>
        <v>2.316931982633864</v>
      </c>
      <c r="O109" s="109">
        <f t="shared" si="3"/>
        <v>0.894413407821229</v>
      </c>
    </row>
    <row r="110" spans="2:15" s="32" customFormat="1" ht="12.75">
      <c r="B110" s="27"/>
      <c r="C110" s="27"/>
      <c r="D110" s="28">
        <v>3212</v>
      </c>
      <c r="E110" s="29" t="s">
        <v>261</v>
      </c>
      <c r="F110" s="29"/>
      <c r="G110" s="29"/>
      <c r="H110" s="29"/>
      <c r="I110" s="29"/>
      <c r="J110" s="35">
        <f>J296+J443+J457</f>
        <v>32995.6</v>
      </c>
      <c r="K110" s="35">
        <f>K296+K443</f>
        <v>32000</v>
      </c>
      <c r="L110" s="35">
        <f>L296+L443</f>
        <v>35000</v>
      </c>
      <c r="M110" s="35">
        <f>M296+M443</f>
        <v>33572</v>
      </c>
      <c r="N110" s="133">
        <f t="shared" si="2"/>
        <v>1.0174689958661156</v>
      </c>
      <c r="O110" s="109">
        <f t="shared" si="3"/>
        <v>0.9592</v>
      </c>
    </row>
    <row r="111" spans="2:15" s="32" customFormat="1" ht="12.75">
      <c r="B111" s="27"/>
      <c r="C111" s="27"/>
      <c r="D111" s="28">
        <v>3213</v>
      </c>
      <c r="E111" s="29" t="s">
        <v>272</v>
      </c>
      <c r="F111" s="29"/>
      <c r="G111" s="29"/>
      <c r="H111" s="29"/>
      <c r="I111" s="29"/>
      <c r="J111" s="35">
        <f>J297</f>
        <v>0</v>
      </c>
      <c r="K111" s="35">
        <f>K297</f>
        <v>4000</v>
      </c>
      <c r="L111" s="35">
        <f>L297</f>
        <v>2500</v>
      </c>
      <c r="M111" s="35">
        <f>M297</f>
        <v>2525</v>
      </c>
      <c r="N111" s="133">
        <v>0</v>
      </c>
      <c r="O111" s="109">
        <f t="shared" si="3"/>
        <v>1.01</v>
      </c>
    </row>
    <row r="112" spans="2:15" s="32" customFormat="1" ht="12.75">
      <c r="B112" s="27"/>
      <c r="C112" s="27"/>
      <c r="D112" s="28">
        <v>322</v>
      </c>
      <c r="E112" s="29" t="s">
        <v>47</v>
      </c>
      <c r="F112" s="29"/>
      <c r="G112" s="29"/>
      <c r="H112" s="29"/>
      <c r="I112" s="29"/>
      <c r="J112" s="35">
        <f>J298+J736+J458</f>
        <v>144949.75999999998</v>
      </c>
      <c r="K112" s="35">
        <f>K298+K736+K458</f>
        <v>146450</v>
      </c>
      <c r="L112" s="35">
        <f>L298+L736+L458</f>
        <v>154450</v>
      </c>
      <c r="M112" s="35">
        <f>M298+M736+M458</f>
        <v>150239.69</v>
      </c>
      <c r="N112" s="133">
        <f t="shared" si="2"/>
        <v>1.0364949207228769</v>
      </c>
      <c r="O112" s="109">
        <f t="shared" si="3"/>
        <v>0.9727399805762382</v>
      </c>
    </row>
    <row r="113" spans="2:15" s="32" customFormat="1" ht="12.75">
      <c r="B113" s="27"/>
      <c r="C113" s="27"/>
      <c r="D113" s="28">
        <v>3221</v>
      </c>
      <c r="E113" s="29" t="s">
        <v>253</v>
      </c>
      <c r="F113" s="29"/>
      <c r="G113" s="29"/>
      <c r="H113" s="29"/>
      <c r="I113" s="29"/>
      <c r="J113" s="35">
        <f>J299+J459</f>
        <v>20334.04</v>
      </c>
      <c r="K113" s="35">
        <f>K299+K459</f>
        <v>21450</v>
      </c>
      <c r="L113" s="35">
        <f>L299+L459</f>
        <v>21450</v>
      </c>
      <c r="M113" s="35">
        <f>M299+M459</f>
        <v>21371.43</v>
      </c>
      <c r="N113" s="133">
        <f t="shared" si="2"/>
        <v>1.0510174072638787</v>
      </c>
      <c r="O113" s="109">
        <f t="shared" si="3"/>
        <v>0.9963370629370629</v>
      </c>
    </row>
    <row r="114" spans="2:15" s="32" customFormat="1" ht="12.75">
      <c r="B114" s="27"/>
      <c r="C114" s="27"/>
      <c r="D114" s="28">
        <v>3223</v>
      </c>
      <c r="E114" s="29" t="s">
        <v>241</v>
      </c>
      <c r="F114" s="29"/>
      <c r="G114" s="29"/>
      <c r="H114" s="29"/>
      <c r="I114" s="29"/>
      <c r="J114" s="35">
        <f>J300+J737</f>
        <v>123817.72</v>
      </c>
      <c r="K114" s="35">
        <f>K300+K737</f>
        <v>120000</v>
      </c>
      <c r="L114" s="35">
        <f>L300+L737</f>
        <v>128000</v>
      </c>
      <c r="M114" s="35">
        <f>M300+M737</f>
        <v>123728.13</v>
      </c>
      <c r="N114" s="133">
        <f t="shared" si="2"/>
        <v>0.9992764363614514</v>
      </c>
      <c r="O114" s="109">
        <f t="shared" si="3"/>
        <v>0.9666260156250001</v>
      </c>
    </row>
    <row r="115" spans="2:15" s="32" customFormat="1" ht="12.75">
      <c r="B115" s="27"/>
      <c r="C115" s="27"/>
      <c r="D115" s="28">
        <v>3224</v>
      </c>
      <c r="E115" s="29" t="s">
        <v>269</v>
      </c>
      <c r="F115" s="29"/>
      <c r="G115" s="29"/>
      <c r="H115" s="29"/>
      <c r="I115" s="29"/>
      <c r="J115" s="35">
        <f aca="true" t="shared" si="5" ref="J115:M116">J301</f>
        <v>700</v>
      </c>
      <c r="K115" s="35">
        <f t="shared" si="5"/>
        <v>4500</v>
      </c>
      <c r="L115" s="35">
        <f t="shared" si="5"/>
        <v>4500</v>
      </c>
      <c r="M115" s="35">
        <f t="shared" si="5"/>
        <v>4781.13</v>
      </c>
      <c r="N115" s="133">
        <f t="shared" si="2"/>
        <v>6.830185714285714</v>
      </c>
      <c r="O115" s="109">
        <f t="shared" si="3"/>
        <v>1.0624733333333334</v>
      </c>
    </row>
    <row r="116" spans="2:15" s="32" customFormat="1" ht="12.75">
      <c r="B116" s="27"/>
      <c r="C116" s="27"/>
      <c r="D116" s="28">
        <v>3225</v>
      </c>
      <c r="E116" s="29" t="s">
        <v>270</v>
      </c>
      <c r="F116" s="29"/>
      <c r="G116" s="29"/>
      <c r="H116" s="29"/>
      <c r="I116" s="29"/>
      <c r="J116" s="35">
        <f t="shared" si="5"/>
        <v>98</v>
      </c>
      <c r="K116" s="35">
        <f t="shared" si="5"/>
        <v>500</v>
      </c>
      <c r="L116" s="35">
        <f t="shared" si="5"/>
        <v>500</v>
      </c>
      <c r="M116" s="35">
        <f t="shared" si="5"/>
        <v>359</v>
      </c>
      <c r="N116" s="133">
        <f t="shared" si="2"/>
        <v>3.663265306122449</v>
      </c>
      <c r="O116" s="109">
        <f t="shared" si="3"/>
        <v>0.718</v>
      </c>
    </row>
    <row r="117" spans="2:15" s="32" customFormat="1" ht="12.75">
      <c r="B117" s="27"/>
      <c r="C117" s="27"/>
      <c r="D117" s="28">
        <v>323</v>
      </c>
      <c r="E117" s="29" t="s">
        <v>48</v>
      </c>
      <c r="F117" s="29"/>
      <c r="G117" s="29"/>
      <c r="H117" s="29"/>
      <c r="I117" s="29"/>
      <c r="J117" s="35">
        <f>J202+J517+J522+J232+J245+J303+J460+J528+J729+J722+J724+J738+J743+J783+J788+J413+J345+J768+J731</f>
        <v>630268.2099999998</v>
      </c>
      <c r="K117" s="35">
        <f>K202+K232+K245+K303+K460+K528+K729+K722+K724+K738+K743+K783+K788+K413+K345+K768+K731</f>
        <v>573500</v>
      </c>
      <c r="L117" s="35">
        <v>641000</v>
      </c>
      <c r="M117" s="35">
        <f>M202+M232+M245+M303+M460+M528+M729+M722+M724+M738+M743+M783+M788+M413+M345+M731</f>
        <v>431649.19000000006</v>
      </c>
      <c r="N117" s="133">
        <f t="shared" si="2"/>
        <v>0.6848658763861819</v>
      </c>
      <c r="O117" s="109">
        <f t="shared" si="3"/>
        <v>0.6733996723868956</v>
      </c>
    </row>
    <row r="118" spans="2:15" s="32" customFormat="1" ht="12.75">
      <c r="B118" s="27"/>
      <c r="C118" s="27"/>
      <c r="D118" s="28">
        <v>3231</v>
      </c>
      <c r="E118" s="29" t="s">
        <v>258</v>
      </c>
      <c r="F118" s="29"/>
      <c r="G118" s="29"/>
      <c r="H118" s="29"/>
      <c r="I118" s="29"/>
      <c r="J118" s="35">
        <f>J304+J461</f>
        <v>36303.06</v>
      </c>
      <c r="K118" s="35">
        <f>K304+K461</f>
        <v>37500</v>
      </c>
      <c r="L118" s="35">
        <f>L304+L461</f>
        <v>37500</v>
      </c>
      <c r="M118" s="35">
        <f>M304+M461</f>
        <v>30354.309999999998</v>
      </c>
      <c r="N118" s="133">
        <f t="shared" si="2"/>
        <v>0.8361364028266488</v>
      </c>
      <c r="O118" s="109">
        <f t="shared" si="3"/>
        <v>0.8094482666666666</v>
      </c>
    </row>
    <row r="119" spans="2:15" s="32" customFormat="1" ht="12.75">
      <c r="B119" s="27"/>
      <c r="C119" s="27"/>
      <c r="D119" s="28">
        <v>3232</v>
      </c>
      <c r="E119" s="29" t="s">
        <v>239</v>
      </c>
      <c r="F119" s="29"/>
      <c r="G119" s="29"/>
      <c r="H119" s="29"/>
      <c r="I119" s="29"/>
      <c r="J119" s="35">
        <f>J305+J529+J518+J523+J723+J725+J730+J732+J739+J744+J769</f>
        <v>431532.58</v>
      </c>
      <c r="K119" s="35">
        <f>K305+K529+K723+K725+K730+K732+K739+K744+K769</f>
        <v>368000</v>
      </c>
      <c r="L119" s="35">
        <f>L305+L518+L523+L529+L723+L725+L730+L732+L739+L744</f>
        <v>355000</v>
      </c>
      <c r="M119" s="35">
        <f>M305+M518+M523+M529+M723+M725+M730+M732+M739+M744</f>
        <v>291901.44999999995</v>
      </c>
      <c r="N119" s="133">
        <f t="shared" si="2"/>
        <v>0.6764296915889871</v>
      </c>
      <c r="O119" s="109">
        <f t="shared" si="3"/>
        <v>0.8222576056338027</v>
      </c>
    </row>
    <row r="120" spans="2:15" s="32" customFormat="1" ht="12.75">
      <c r="B120" s="27"/>
      <c r="C120" s="27"/>
      <c r="D120" s="28">
        <v>3233</v>
      </c>
      <c r="E120" s="29" t="s">
        <v>259</v>
      </c>
      <c r="F120" s="29"/>
      <c r="G120" s="29"/>
      <c r="H120" s="29"/>
      <c r="I120" s="29"/>
      <c r="J120" s="35">
        <f>J204+J233+J306+J463</f>
        <v>12237.25</v>
      </c>
      <c r="K120" s="35">
        <f>K204+K233+K306+K463</f>
        <v>15500</v>
      </c>
      <c r="L120" s="35">
        <f>L204+L233+L306+L463</f>
        <v>11500</v>
      </c>
      <c r="M120" s="35">
        <f>M204+M233+M306+M463</f>
        <v>13743.8</v>
      </c>
      <c r="N120" s="133">
        <f t="shared" si="2"/>
        <v>1.123111810251486</v>
      </c>
      <c r="O120" s="109">
        <f t="shared" si="3"/>
        <v>1.1951130434782609</v>
      </c>
    </row>
    <row r="121" spans="2:15" s="32" customFormat="1" ht="12.75">
      <c r="B121" s="27"/>
      <c r="C121" s="27"/>
      <c r="D121" s="28">
        <v>3234</v>
      </c>
      <c r="E121" s="29" t="s">
        <v>237</v>
      </c>
      <c r="F121" s="29"/>
      <c r="G121" s="29"/>
      <c r="H121" s="29"/>
      <c r="I121" s="29"/>
      <c r="J121" s="35">
        <f>J307+J784+J205</f>
        <v>94130.17</v>
      </c>
      <c r="K121" s="35">
        <f>K307+K784</f>
        <v>72000</v>
      </c>
      <c r="L121" s="35">
        <f>L307+L784+L205</f>
        <v>60000</v>
      </c>
      <c r="M121" s="35">
        <f>M307+M784+M205</f>
        <v>53456.91</v>
      </c>
      <c r="N121" s="133">
        <f t="shared" si="2"/>
        <v>0.5679041055593547</v>
      </c>
      <c r="O121" s="109">
        <f t="shared" si="3"/>
        <v>0.8909485</v>
      </c>
    </row>
    <row r="122" spans="2:15" s="32" customFormat="1" ht="12.75">
      <c r="B122" s="27"/>
      <c r="C122" s="27"/>
      <c r="D122" s="28">
        <v>3236</v>
      </c>
      <c r="E122" s="29" t="s">
        <v>236</v>
      </c>
      <c r="F122" s="29"/>
      <c r="G122" s="29"/>
      <c r="H122" s="29"/>
      <c r="I122" s="29"/>
      <c r="J122" s="35">
        <f>J308+J789</f>
        <v>1125</v>
      </c>
      <c r="K122" s="35">
        <f>K308+K789</f>
        <v>4000</v>
      </c>
      <c r="L122" s="35">
        <f>L308+L789</f>
        <v>6000</v>
      </c>
      <c r="M122" s="35">
        <f>M308+M789</f>
        <v>3000</v>
      </c>
      <c r="N122" s="133">
        <v>0</v>
      </c>
      <c r="O122" s="109">
        <f t="shared" si="3"/>
        <v>0.5</v>
      </c>
    </row>
    <row r="123" spans="2:15" s="32" customFormat="1" ht="12.75">
      <c r="B123" s="27"/>
      <c r="C123" s="27"/>
      <c r="D123" s="28">
        <v>3237</v>
      </c>
      <c r="E123" s="29" t="s">
        <v>260</v>
      </c>
      <c r="F123" s="29"/>
      <c r="G123" s="29"/>
      <c r="H123" s="29"/>
      <c r="I123" s="29"/>
      <c r="J123" s="35">
        <f>J206+J246+J309+J346+J464</f>
        <v>47116.5</v>
      </c>
      <c r="K123" s="35">
        <f>K206+K246+K309+K346+K464</f>
        <v>58500</v>
      </c>
      <c r="L123" s="35">
        <f>L206+L246+L309+L346+L464+L266</f>
        <v>85500</v>
      </c>
      <c r="M123" s="35">
        <f>M206+M246+M309+M346+M464+M266</f>
        <v>25048.5</v>
      </c>
      <c r="N123" s="133">
        <f t="shared" si="2"/>
        <v>0.5316290471490879</v>
      </c>
      <c r="O123" s="109">
        <f t="shared" si="3"/>
        <v>0.29296491228070176</v>
      </c>
    </row>
    <row r="124" spans="2:15" s="32" customFormat="1" ht="12.75">
      <c r="B124" s="27"/>
      <c r="C124" s="27"/>
      <c r="D124" s="28">
        <v>3238</v>
      </c>
      <c r="E124" s="29" t="s">
        <v>268</v>
      </c>
      <c r="F124" s="29"/>
      <c r="G124" s="29"/>
      <c r="H124" s="29"/>
      <c r="I124" s="29"/>
      <c r="J124" s="35">
        <f>J310</f>
        <v>6614.65</v>
      </c>
      <c r="K124" s="35">
        <f>K310</f>
        <v>6000</v>
      </c>
      <c r="L124" s="35">
        <f>L310</f>
        <v>5000</v>
      </c>
      <c r="M124" s="35">
        <f>M310</f>
        <v>4161.72</v>
      </c>
      <c r="N124" s="133">
        <f t="shared" si="2"/>
        <v>0.6291670761113589</v>
      </c>
      <c r="O124" s="109">
        <f t="shared" si="3"/>
        <v>0.8323440000000001</v>
      </c>
    </row>
    <row r="125" spans="2:15" s="32" customFormat="1" ht="12.75">
      <c r="B125" s="27"/>
      <c r="C125" s="27"/>
      <c r="D125" s="28">
        <v>3239</v>
      </c>
      <c r="E125" s="29" t="s">
        <v>262</v>
      </c>
      <c r="F125" s="29"/>
      <c r="G125" s="29"/>
      <c r="H125" s="29"/>
      <c r="I125" s="29"/>
      <c r="J125" s="35">
        <f>J207+J311+J414</f>
        <v>1209</v>
      </c>
      <c r="K125" s="35">
        <f>K207+K311+K414</f>
        <v>12000</v>
      </c>
      <c r="L125" s="35">
        <f>L207+L311+L414</f>
        <v>10500</v>
      </c>
      <c r="M125" s="35">
        <f>M207+M311+M414</f>
        <v>9982.5</v>
      </c>
      <c r="N125" s="133">
        <f t="shared" si="2"/>
        <v>8.25682382133995</v>
      </c>
      <c r="O125" s="109">
        <f t="shared" si="3"/>
        <v>0.9507142857142857</v>
      </c>
    </row>
    <row r="126" spans="2:15" s="32" customFormat="1" ht="12.75">
      <c r="B126" s="27"/>
      <c r="C126" s="27"/>
      <c r="D126" s="28">
        <v>324</v>
      </c>
      <c r="E126" s="29" t="s">
        <v>49</v>
      </c>
      <c r="F126" s="29"/>
      <c r="G126" s="29"/>
      <c r="H126" s="29"/>
      <c r="I126" s="29"/>
      <c r="J126" s="35">
        <f aca="true" t="shared" si="6" ref="J126:M127">J208+J700</f>
        <v>41292.09</v>
      </c>
      <c r="K126" s="35">
        <f t="shared" si="6"/>
        <v>51000</v>
      </c>
      <c r="L126" s="35">
        <f t="shared" si="6"/>
        <v>6000</v>
      </c>
      <c r="M126" s="35">
        <f t="shared" si="6"/>
        <v>4489.88</v>
      </c>
      <c r="N126" s="133">
        <f t="shared" si="2"/>
        <v>0.1087346268982752</v>
      </c>
      <c r="O126" s="109">
        <f t="shared" si="3"/>
        <v>0.7483133333333334</v>
      </c>
    </row>
    <row r="127" spans="2:15" s="32" customFormat="1" ht="12.75">
      <c r="B127" s="27"/>
      <c r="C127" s="27"/>
      <c r="D127" s="28">
        <v>3241</v>
      </c>
      <c r="E127" s="29" t="s">
        <v>49</v>
      </c>
      <c r="F127" s="29"/>
      <c r="G127" s="29"/>
      <c r="H127" s="29"/>
      <c r="I127" s="29"/>
      <c r="J127" s="35">
        <f t="shared" si="6"/>
        <v>41292.09</v>
      </c>
      <c r="K127" s="35">
        <f t="shared" si="6"/>
        <v>51000</v>
      </c>
      <c r="L127" s="35">
        <f t="shared" si="6"/>
        <v>6000</v>
      </c>
      <c r="M127" s="35">
        <f t="shared" si="6"/>
        <v>4489.88</v>
      </c>
      <c r="N127" s="133">
        <f t="shared" si="2"/>
        <v>0.1087346268982752</v>
      </c>
      <c r="O127" s="109">
        <f t="shared" si="3"/>
        <v>0.7483133333333334</v>
      </c>
    </row>
    <row r="128" spans="2:15" s="32" customFormat="1" ht="12.75">
      <c r="B128" s="27"/>
      <c r="C128" s="27"/>
      <c r="D128" s="28">
        <v>329</v>
      </c>
      <c r="E128" s="29" t="s">
        <v>50</v>
      </c>
      <c r="F128" s="29"/>
      <c r="G128" s="29"/>
      <c r="H128" s="29"/>
      <c r="I128" s="29"/>
      <c r="J128" s="35">
        <f>J212+J312+J465+J488+J494+J501+J506+J511+J408+J210+J255+J275</f>
        <v>245219.21</v>
      </c>
      <c r="K128" s="35">
        <f>K212+K312+K465+K488+K494+K501+K506+K511+K408+K210+K255</f>
        <v>354500</v>
      </c>
      <c r="L128" s="35">
        <f>L212+L312+L465+L488+L494+L501+L506+L511+L408+L210+L255</f>
        <v>377000</v>
      </c>
      <c r="M128" s="35">
        <f>M212+M312+M465+M488+M494+M501+M506+M511+M408+M210+M255</f>
        <v>327870.94</v>
      </c>
      <c r="N128" s="133">
        <f t="shared" si="2"/>
        <v>1.3370524274994606</v>
      </c>
      <c r="O128" s="109">
        <f t="shared" si="3"/>
        <v>0.8696841909814323</v>
      </c>
    </row>
    <row r="129" spans="2:15" s="32" customFormat="1" ht="12.75">
      <c r="B129" s="27"/>
      <c r="C129" s="27"/>
      <c r="D129" s="28">
        <v>3291</v>
      </c>
      <c r="E129" s="29" t="s">
        <v>275</v>
      </c>
      <c r="F129" s="29"/>
      <c r="G129" s="29"/>
      <c r="H129" s="29"/>
      <c r="I129" s="29"/>
      <c r="J129" s="35">
        <f aca="true" t="shared" si="7" ref="J129:M130">J213</f>
        <v>208255.4</v>
      </c>
      <c r="K129" s="35">
        <f t="shared" si="7"/>
        <v>209000</v>
      </c>
      <c r="L129" s="35">
        <f t="shared" si="7"/>
        <v>159000</v>
      </c>
      <c r="M129" s="35">
        <f t="shared" si="7"/>
        <v>128047.58</v>
      </c>
      <c r="N129" s="133">
        <f aca="true" t="shared" si="8" ref="N129:N164">M129/J129</f>
        <v>0.614858390226616</v>
      </c>
      <c r="O129" s="109">
        <f aca="true" t="shared" si="9" ref="O129:O171">M129/L129</f>
        <v>0.8053306918238994</v>
      </c>
    </row>
    <row r="130" spans="2:15" s="32" customFormat="1" ht="12.75">
      <c r="B130" s="27"/>
      <c r="C130" s="27"/>
      <c r="D130" s="28">
        <v>3292</v>
      </c>
      <c r="E130" s="29" t="s">
        <v>274</v>
      </c>
      <c r="F130" s="29"/>
      <c r="G130" s="29"/>
      <c r="H130" s="29"/>
      <c r="I130" s="29"/>
      <c r="J130" s="35">
        <f t="shared" si="7"/>
        <v>3357.18</v>
      </c>
      <c r="K130" s="35">
        <f t="shared" si="7"/>
        <v>3500</v>
      </c>
      <c r="L130" s="35">
        <f t="shared" si="7"/>
        <v>3500</v>
      </c>
      <c r="M130" s="35">
        <f t="shared" si="7"/>
        <v>3449.42</v>
      </c>
      <c r="N130" s="133">
        <f t="shared" si="8"/>
        <v>1.027475440697252</v>
      </c>
      <c r="O130" s="109">
        <f t="shared" si="9"/>
        <v>0.9855485714285714</v>
      </c>
    </row>
    <row r="131" spans="2:15" s="32" customFormat="1" ht="12.75">
      <c r="B131" s="27"/>
      <c r="C131" s="27"/>
      <c r="D131" s="28">
        <v>3293</v>
      </c>
      <c r="E131" s="29" t="s">
        <v>248</v>
      </c>
      <c r="F131" s="29"/>
      <c r="G131" s="29"/>
      <c r="H131" s="29"/>
      <c r="I131" s="29"/>
      <c r="J131" s="35">
        <f>J215+J313+J466+J489+J495</f>
        <v>8109.469999999999</v>
      </c>
      <c r="K131" s="35">
        <f>K215+K313+K466+K489+K495</f>
        <v>10500</v>
      </c>
      <c r="L131" s="35">
        <f>L215+L313+L466+L489+L495</f>
        <v>13210</v>
      </c>
      <c r="M131" s="35">
        <f>M215+M313+M466+M489+M495</f>
        <v>9051.04</v>
      </c>
      <c r="N131" s="133">
        <f t="shared" si="8"/>
        <v>1.1161074644828826</v>
      </c>
      <c r="O131" s="109">
        <f t="shared" si="9"/>
        <v>0.6851657834973506</v>
      </c>
    </row>
    <row r="132" spans="2:15" s="32" customFormat="1" ht="12.75">
      <c r="B132" s="27"/>
      <c r="C132" s="27"/>
      <c r="D132" s="28">
        <v>3294</v>
      </c>
      <c r="E132" s="29" t="s">
        <v>252</v>
      </c>
      <c r="F132" s="29"/>
      <c r="G132" s="29"/>
      <c r="H132" s="29"/>
      <c r="I132" s="29"/>
      <c r="J132" s="35">
        <f>J216+J467</f>
        <v>2500</v>
      </c>
      <c r="K132" s="35">
        <f>K216+K467</f>
        <v>2500</v>
      </c>
      <c r="L132" s="35">
        <f>L216+L467</f>
        <v>2500</v>
      </c>
      <c r="M132" s="35">
        <f>M216+M467</f>
        <v>2500</v>
      </c>
      <c r="N132" s="133">
        <f t="shared" si="8"/>
        <v>1</v>
      </c>
      <c r="O132" s="109">
        <f t="shared" si="9"/>
        <v>1</v>
      </c>
    </row>
    <row r="133" spans="2:15" s="32" customFormat="1" ht="12.75">
      <c r="B133" s="27"/>
      <c r="C133" s="27"/>
      <c r="D133" s="43"/>
      <c r="E133" s="169"/>
      <c r="F133" s="169"/>
      <c r="G133" s="169"/>
      <c r="H133" s="169"/>
      <c r="I133" s="169"/>
      <c r="J133" s="170"/>
      <c r="K133" s="170"/>
      <c r="L133" s="170"/>
      <c r="M133" s="170"/>
      <c r="N133" s="158"/>
      <c r="O133" s="171">
        <v>4</v>
      </c>
    </row>
    <row r="134" spans="2:15" s="32" customFormat="1" ht="12.75">
      <c r="B134" s="27"/>
      <c r="C134" s="27"/>
      <c r="D134" s="28">
        <v>3295</v>
      </c>
      <c r="E134" s="29" t="s">
        <v>267</v>
      </c>
      <c r="F134" s="29"/>
      <c r="G134" s="29"/>
      <c r="H134" s="29"/>
      <c r="I134" s="29"/>
      <c r="J134" s="35">
        <f>J315</f>
        <v>0</v>
      </c>
      <c r="K134" s="35">
        <f>K315</f>
        <v>1000</v>
      </c>
      <c r="L134" s="35">
        <f>L315</f>
        <v>500</v>
      </c>
      <c r="M134" s="35">
        <f>M315</f>
        <v>0</v>
      </c>
      <c r="N134" s="133">
        <v>0</v>
      </c>
      <c r="O134" s="109">
        <f t="shared" si="9"/>
        <v>0</v>
      </c>
    </row>
    <row r="135" spans="2:15" s="32" customFormat="1" ht="12.75">
      <c r="B135" s="27"/>
      <c r="C135" s="27"/>
      <c r="D135" s="28">
        <v>3299</v>
      </c>
      <c r="E135" s="29" t="s">
        <v>50</v>
      </c>
      <c r="F135" s="29"/>
      <c r="G135" s="29"/>
      <c r="H135" s="29"/>
      <c r="I135" s="29"/>
      <c r="J135" s="35">
        <f>J211+J217+J276+J256+J316+J409+J468+J490+J502+J507+J512+J496</f>
        <v>22997.16</v>
      </c>
      <c r="K135" s="35">
        <f>K211+K217+K256+K316+K409+K468+K490+K502+K507+K512</f>
        <v>128000</v>
      </c>
      <c r="L135" s="35">
        <f>L211+L217+L256+L316+L409+L468+L490+L502+L507+L512</f>
        <v>198290</v>
      </c>
      <c r="M135" s="35">
        <f>M211+M276+M496+M217+M256+M316+M409+M468+M490+M502+M507+M512</f>
        <v>184822.9</v>
      </c>
      <c r="N135" s="133">
        <f t="shared" si="8"/>
        <v>8.036770627329636</v>
      </c>
      <c r="O135" s="109">
        <f t="shared" si="9"/>
        <v>0.9320838166322053</v>
      </c>
    </row>
    <row r="136" spans="2:15" s="19" customFormat="1" ht="12.75">
      <c r="B136" s="20"/>
      <c r="C136" s="20"/>
      <c r="D136" s="21">
        <v>34</v>
      </c>
      <c r="E136" s="22" t="s">
        <v>51</v>
      </c>
      <c r="F136" s="22"/>
      <c r="G136" s="22"/>
      <c r="H136" s="22"/>
      <c r="I136" s="22"/>
      <c r="J136" s="23">
        <f aca="true" t="shared" si="10" ref="J136:M138">J317+J469</f>
        <v>14647.1</v>
      </c>
      <c r="K136" s="23">
        <f t="shared" si="10"/>
        <v>16500</v>
      </c>
      <c r="L136" s="23">
        <f t="shared" si="10"/>
        <v>11500</v>
      </c>
      <c r="M136" s="23">
        <f t="shared" si="10"/>
        <v>9615.75</v>
      </c>
      <c r="N136" s="132">
        <f t="shared" si="8"/>
        <v>0.6564951423831339</v>
      </c>
      <c r="O136" s="132">
        <f t="shared" si="9"/>
        <v>0.8361521739130435</v>
      </c>
    </row>
    <row r="137" spans="2:15" s="32" customFormat="1" ht="12.75">
      <c r="B137" s="27"/>
      <c r="C137" s="27"/>
      <c r="D137" s="28">
        <v>343</v>
      </c>
      <c r="E137" s="29" t="s">
        <v>52</v>
      </c>
      <c r="F137" s="29"/>
      <c r="G137" s="29"/>
      <c r="H137" s="29"/>
      <c r="I137" s="29"/>
      <c r="J137" s="30">
        <f t="shared" si="10"/>
        <v>14647.1</v>
      </c>
      <c r="K137" s="30">
        <f t="shared" si="10"/>
        <v>16500</v>
      </c>
      <c r="L137" s="30">
        <f t="shared" si="10"/>
        <v>11500</v>
      </c>
      <c r="M137" s="30">
        <f t="shared" si="10"/>
        <v>9615.75</v>
      </c>
      <c r="N137" s="133">
        <f t="shared" si="8"/>
        <v>0.6564951423831339</v>
      </c>
      <c r="O137" s="109">
        <f t="shared" si="9"/>
        <v>0.8361521739130435</v>
      </c>
    </row>
    <row r="138" spans="2:15" s="32" customFormat="1" ht="12.75">
      <c r="B138" s="27"/>
      <c r="C138" s="27"/>
      <c r="D138" s="28">
        <v>3431</v>
      </c>
      <c r="E138" s="29" t="s">
        <v>251</v>
      </c>
      <c r="F138" s="29"/>
      <c r="G138" s="29"/>
      <c r="H138" s="29"/>
      <c r="I138" s="29"/>
      <c r="J138" s="30">
        <f t="shared" si="10"/>
        <v>9083.57</v>
      </c>
      <c r="K138" s="30">
        <f t="shared" si="10"/>
        <v>16500</v>
      </c>
      <c r="L138" s="30">
        <f t="shared" si="10"/>
        <v>11500</v>
      </c>
      <c r="M138" s="30">
        <f t="shared" si="10"/>
        <v>9615.75</v>
      </c>
      <c r="N138" s="133">
        <f t="shared" si="8"/>
        <v>1.0585870973637017</v>
      </c>
      <c r="O138" s="109">
        <f t="shared" si="9"/>
        <v>0.8361521739130435</v>
      </c>
    </row>
    <row r="139" spans="2:15" s="32" customFormat="1" ht="12.75">
      <c r="B139" s="27"/>
      <c r="C139" s="27"/>
      <c r="D139" s="28">
        <v>3433</v>
      </c>
      <c r="E139" s="29" t="s">
        <v>313</v>
      </c>
      <c r="F139" s="29"/>
      <c r="G139" s="29"/>
      <c r="H139" s="29"/>
      <c r="I139" s="29"/>
      <c r="J139" s="30">
        <f>J320</f>
        <v>5563.53</v>
      </c>
      <c r="K139" s="30">
        <v>0</v>
      </c>
      <c r="L139" s="30">
        <v>0</v>
      </c>
      <c r="M139" s="30">
        <f>M320</f>
        <v>0</v>
      </c>
      <c r="N139" s="133">
        <f t="shared" si="8"/>
        <v>0</v>
      </c>
      <c r="O139" s="109">
        <v>0</v>
      </c>
    </row>
    <row r="140" spans="2:15" s="32" customFormat="1" ht="25.5" customHeight="1">
      <c r="B140" s="27"/>
      <c r="C140" s="20"/>
      <c r="D140" s="21">
        <v>37</v>
      </c>
      <c r="E140" s="227" t="s">
        <v>53</v>
      </c>
      <c r="F140" s="227"/>
      <c r="G140" s="227"/>
      <c r="H140" s="227"/>
      <c r="I140" s="227"/>
      <c r="J140" s="23">
        <f>J218+J633+J644+J638+J650+J655+J660+J665+J670</f>
        <v>82249.98999999999</v>
      </c>
      <c r="K140" s="23">
        <f>K218+K633+K644+K638+K650+K655+K660+K665</f>
        <v>81000</v>
      </c>
      <c r="L140" s="23">
        <f>L218+L633+L644+L638+L650+L655+L660+L665</f>
        <v>98000</v>
      </c>
      <c r="M140" s="23">
        <f>M218+M633+M644+M638+M650+M655+M660+M665</f>
        <v>86019.68</v>
      </c>
      <c r="N140" s="132">
        <f t="shared" si="8"/>
        <v>1.04583210283673</v>
      </c>
      <c r="O140" s="132">
        <f t="shared" si="9"/>
        <v>0.8777518367346938</v>
      </c>
    </row>
    <row r="141" spans="2:15" s="32" customFormat="1" ht="12.75" customHeight="1">
      <c r="B141" s="27"/>
      <c r="C141" s="27"/>
      <c r="D141" s="28">
        <v>372</v>
      </c>
      <c r="E141" s="227" t="s">
        <v>54</v>
      </c>
      <c r="F141" s="227"/>
      <c r="G141" s="227"/>
      <c r="H141" s="227"/>
      <c r="I141" s="227"/>
      <c r="J141" s="30">
        <f>J219+J634+J639+J645+J651+J656+J661+J666+J671</f>
        <v>82249.99</v>
      </c>
      <c r="K141" s="30">
        <f>K219+K634+K639+K645+K651+K656+K661+K666</f>
        <v>81000</v>
      </c>
      <c r="L141" s="30">
        <f>L219+L634+L639+L645+L651+L656+L661+L666</f>
        <v>98000</v>
      </c>
      <c r="M141" s="30">
        <f>M219+M634+M639+M645+M651+M656+M661+M666</f>
        <v>86019.68</v>
      </c>
      <c r="N141" s="133">
        <f t="shared" si="8"/>
        <v>1.0458321028367297</v>
      </c>
      <c r="O141" s="109">
        <f t="shared" si="9"/>
        <v>0.8777518367346938</v>
      </c>
    </row>
    <row r="142" spans="2:15" s="32" customFormat="1" ht="12.75" customHeight="1">
      <c r="B142" s="27"/>
      <c r="C142" s="27"/>
      <c r="D142" s="28">
        <v>3721</v>
      </c>
      <c r="E142" s="29" t="s">
        <v>244</v>
      </c>
      <c r="F142" s="114"/>
      <c r="G142" s="114"/>
      <c r="H142" s="114"/>
      <c r="I142" s="114"/>
      <c r="J142" s="30">
        <f>J662+J667</f>
        <v>42500</v>
      </c>
      <c r="K142" s="30">
        <f>K662+K667</f>
        <v>45000</v>
      </c>
      <c r="L142" s="30">
        <f>L662+L667</f>
        <v>55000</v>
      </c>
      <c r="M142" s="30">
        <f>M662+M667</f>
        <v>50450</v>
      </c>
      <c r="N142" s="133">
        <f t="shared" si="8"/>
        <v>1.1870588235294117</v>
      </c>
      <c r="O142" s="109">
        <f t="shared" si="9"/>
        <v>0.9172727272727272</v>
      </c>
    </row>
    <row r="143" spans="1:15" s="32" customFormat="1" ht="12.75" customHeight="1">
      <c r="A143" s="54"/>
      <c r="B143" s="43"/>
      <c r="C143" s="43"/>
      <c r="D143" s="28">
        <v>3722</v>
      </c>
      <c r="E143" s="31" t="s">
        <v>245</v>
      </c>
      <c r="F143" s="42"/>
      <c r="G143" s="42"/>
      <c r="H143" s="42"/>
      <c r="I143" s="42"/>
      <c r="J143" s="30">
        <f>J220+J635+J640+J647+J652+J657+J672</f>
        <v>39749.990000000005</v>
      </c>
      <c r="K143" s="30">
        <f>K220+K635+K640+K647+K652+K657</f>
        <v>36000</v>
      </c>
      <c r="L143" s="30">
        <f>L220+L635+L640+L647+L652+L657</f>
        <v>43000</v>
      </c>
      <c r="M143" s="30">
        <f>M220+M672+M635+M640+M647+M652+M657</f>
        <v>35569.68</v>
      </c>
      <c r="N143" s="133">
        <f t="shared" si="8"/>
        <v>0.8948349420968407</v>
      </c>
      <c r="O143" s="109">
        <f t="shared" si="9"/>
        <v>0.8272018604651162</v>
      </c>
    </row>
    <row r="144" spans="2:15" s="19" customFormat="1" ht="12.75">
      <c r="B144" s="20"/>
      <c r="C144" s="20"/>
      <c r="D144" s="21">
        <v>38</v>
      </c>
      <c r="E144" s="22" t="s">
        <v>55</v>
      </c>
      <c r="F144" s="22"/>
      <c r="G144" s="22"/>
      <c r="H144" s="22"/>
      <c r="I144" s="22"/>
      <c r="J144" s="23">
        <f>J221+J236+J249+J386+J392+J402+J415+J427+J549+J554+J560+J565+J570+J576+J581+J586+J591+J603+J611+J617+J623+J628+J682+J705+J710+J694+J687</f>
        <v>175066.30000000002</v>
      </c>
      <c r="K144" s="23">
        <f>K221+K236+K249+K386+K392+K402+K415+K427+K549+K554+K560+K565+K570+K576+K581+K586+K591+K603+K611+K617+K623+K628+K682+K705+K710+K694+K687</f>
        <v>220000</v>
      </c>
      <c r="L144" s="23">
        <f>L221+L369+L236+L249+L386+L392+L402+L415+L427+L549+L554+L560+L565+L570+L576+L581+L586+L591+L603+L611+L617+L623+L628+L682+L705+L710+L694+L687</f>
        <v>234000</v>
      </c>
      <c r="M144" s="23">
        <f>M221+M236+M249+M386+M392+M402+M415+M427+M549+M554+M560+M565+M570+M576+M581+M586+M591+M603+M611+M617+M623+M628+M682+M705+M710+M694+M687+M369</f>
        <v>221612.46000000002</v>
      </c>
      <c r="N144" s="132">
        <f t="shared" si="8"/>
        <v>1.2658773276181652</v>
      </c>
      <c r="O144" s="132">
        <f t="shared" si="9"/>
        <v>0.947061794871795</v>
      </c>
    </row>
    <row r="145" spans="2:15" s="32" customFormat="1" ht="12.75">
      <c r="B145" s="27"/>
      <c r="C145" s="27"/>
      <c r="D145" s="28">
        <v>381</v>
      </c>
      <c r="E145" s="29" t="s">
        <v>56</v>
      </c>
      <c r="F145" s="29"/>
      <c r="G145" s="29"/>
      <c r="H145" s="29"/>
      <c r="I145" s="29"/>
      <c r="J145" s="30">
        <f>J222+J237+J393+J403+J416+J428+J550+J555+J561+J566+J571+J577+J582+J592+J604+J612+J618+J624+J629+J683+J706+J587+J250+J387+J695+J690+J239+J688</f>
        <v>175066.3</v>
      </c>
      <c r="K145" s="30">
        <f>K222+K237+K393+K403+K416+K428+K550+K555+K561+K566+K571+K577+K582+K592+K604+K612+K618+K624+K629+K683+K706+K587+K250+K387+K695+K690+K239+K688</f>
        <v>219500</v>
      </c>
      <c r="L145" s="30">
        <f>L222+L370+L237+L393+L403+L416+L428+L550+L555+L561+L566+L571+L577+L582+L592+L604+L612+L618+L624+L629+L683+L706+L587+L250+L387+L695+L690+L239+L688</f>
        <v>233500</v>
      </c>
      <c r="M145" s="30">
        <f>M222+M237+M393+M403+M416+M428+M550+M555+M561+M566+M571+M577+M582+M592+M604+M612+M618+M624+M629+M683+M706+M587+M250+M387+M695+M690+M239+M688+M370</f>
        <v>221612.46000000002</v>
      </c>
      <c r="N145" s="133">
        <f t="shared" si="8"/>
        <v>1.2658773276181654</v>
      </c>
      <c r="O145" s="109">
        <f t="shared" si="9"/>
        <v>0.9490897644539615</v>
      </c>
    </row>
    <row r="146" spans="2:15" s="32" customFormat="1" ht="12.75">
      <c r="B146" s="27"/>
      <c r="C146" s="27"/>
      <c r="D146" s="28">
        <v>3811</v>
      </c>
      <c r="E146" s="29" t="s">
        <v>243</v>
      </c>
      <c r="F146" s="29"/>
      <c r="G146" s="29"/>
      <c r="H146" s="29"/>
      <c r="I146" s="29"/>
      <c r="J146" s="30">
        <f>J223+J238+J241+J251+J389+J394+J404+J417+J429+J551+J556+J562+J567+J572+J578+J583+J588+J593+J605+J613+J619+J625+J630+J684+J689+J691+J696+J707</f>
        <v>175066.30000000002</v>
      </c>
      <c r="K146" s="30">
        <f>K223+K238+K241+K251+K389+K394+K404+K417+K429+K551+K556+K562+K567+K572+K578+K583+K588+K593+K605+K613+K619+K625+K630+K684+K689+K691+K696+K707</f>
        <v>219500</v>
      </c>
      <c r="L146" s="30">
        <f>L223+L371+L238+L241+L251+L389+L394+L404+L417+L429+L551+L556+L562+L567+L572+L578+L583+L588+L593+L605+L613+L619+L625+L630+L684+L689+L691+L696+L707</f>
        <v>233500</v>
      </c>
      <c r="M146" s="30">
        <f>M223+M371+M238+M241+M251+M389+M394+M404+M417+M429+M551+M556+M562+M567+M572+M578+M583+M588+M593+M605+M613+M619+M625+M630+M684+M689+M691+M696+M707</f>
        <v>221612.46000000002</v>
      </c>
      <c r="N146" s="133">
        <f t="shared" si="8"/>
        <v>1.2658773276181652</v>
      </c>
      <c r="O146" s="109">
        <f t="shared" si="9"/>
        <v>0.9490897644539615</v>
      </c>
    </row>
    <row r="147" spans="2:15" s="32" customFormat="1" ht="12.75">
      <c r="B147" s="27"/>
      <c r="C147" s="27"/>
      <c r="D147" s="28">
        <v>383</v>
      </c>
      <c r="E147" s="29" t="s">
        <v>57</v>
      </c>
      <c r="F147" s="29"/>
      <c r="G147" s="29"/>
      <c r="H147" s="29"/>
      <c r="I147" s="29"/>
      <c r="J147" s="35">
        <v>0</v>
      </c>
      <c r="K147" s="30">
        <f aca="true" t="shared" si="11" ref="K147:M148">K711</f>
        <v>500</v>
      </c>
      <c r="L147" s="30">
        <f t="shared" si="11"/>
        <v>500</v>
      </c>
      <c r="M147" s="30">
        <f t="shared" si="11"/>
        <v>0</v>
      </c>
      <c r="N147" s="133">
        <v>0</v>
      </c>
      <c r="O147" s="109">
        <f t="shared" si="9"/>
        <v>0</v>
      </c>
    </row>
    <row r="148" spans="2:15" s="32" customFormat="1" ht="12.75">
      <c r="B148" s="27"/>
      <c r="C148" s="27"/>
      <c r="D148" s="28">
        <v>3831</v>
      </c>
      <c r="E148" s="31" t="s">
        <v>242</v>
      </c>
      <c r="F148" s="31"/>
      <c r="G148" s="31"/>
      <c r="H148" s="31"/>
      <c r="I148" s="31"/>
      <c r="J148" s="30">
        <f>J712</f>
        <v>0</v>
      </c>
      <c r="K148" s="30">
        <f t="shared" si="11"/>
        <v>500</v>
      </c>
      <c r="L148" s="30">
        <f t="shared" si="11"/>
        <v>500</v>
      </c>
      <c r="M148" s="30">
        <f t="shared" si="11"/>
        <v>0</v>
      </c>
      <c r="N148" s="133">
        <v>0</v>
      </c>
      <c r="O148" s="109">
        <f t="shared" si="9"/>
        <v>0</v>
      </c>
    </row>
    <row r="149" spans="2:15" s="19" customFormat="1" ht="12.75" customHeight="1">
      <c r="B149" s="20"/>
      <c r="C149" s="20"/>
      <c r="D149" s="21">
        <v>4</v>
      </c>
      <c r="E149" s="237" t="s">
        <v>58</v>
      </c>
      <c r="F149" s="237"/>
      <c r="G149" s="237"/>
      <c r="H149" s="237"/>
      <c r="I149" s="237"/>
      <c r="J149" s="23">
        <f>J150+J155</f>
        <v>339844.91000000003</v>
      </c>
      <c r="K149" s="23">
        <f>K150+K155</f>
        <v>1048000</v>
      </c>
      <c r="L149" s="23">
        <f>L150+L155</f>
        <v>440500</v>
      </c>
      <c r="M149" s="23">
        <f>M150+M155</f>
        <v>425812.63</v>
      </c>
      <c r="N149" s="132">
        <f t="shared" si="8"/>
        <v>1.2529616229944416</v>
      </c>
      <c r="O149" s="132">
        <f t="shared" si="9"/>
        <v>0.9666575028376845</v>
      </c>
    </row>
    <row r="150" spans="2:15" s="19" customFormat="1" ht="25.5" customHeight="1">
      <c r="B150" s="20"/>
      <c r="C150" s="20"/>
      <c r="D150" s="21">
        <v>41</v>
      </c>
      <c r="E150" s="237" t="s">
        <v>59</v>
      </c>
      <c r="F150" s="237"/>
      <c r="G150" s="237"/>
      <c r="H150" s="237"/>
      <c r="I150" s="237"/>
      <c r="J150" s="23">
        <f>J333+J374+J757+J747</f>
        <v>130188.95999999999</v>
      </c>
      <c r="K150" s="23">
        <f>K333+K374+K757+K747</f>
        <v>326000</v>
      </c>
      <c r="L150" s="23">
        <f>L333+L374+L757+L747</f>
        <v>167000</v>
      </c>
      <c r="M150" s="23">
        <f>M333+M374+M757+M747</f>
        <v>158812.5</v>
      </c>
      <c r="N150" s="132">
        <f t="shared" si="8"/>
        <v>1.2198614997769397</v>
      </c>
      <c r="O150" s="132">
        <f t="shared" si="9"/>
        <v>0.9509730538922155</v>
      </c>
    </row>
    <row r="151" spans="2:15" s="32" customFormat="1" ht="12.75" customHeight="1">
      <c r="B151" s="27"/>
      <c r="C151" s="27"/>
      <c r="D151" s="28">
        <v>411</v>
      </c>
      <c r="E151" s="29" t="s">
        <v>60</v>
      </c>
      <c r="F151" s="29"/>
      <c r="G151" s="29"/>
      <c r="H151" s="29"/>
      <c r="I151" s="29"/>
      <c r="J151" s="35">
        <v>0</v>
      </c>
      <c r="K151" s="30">
        <f aca="true" t="shared" si="12" ref="J151:M152">K334</f>
        <v>40000</v>
      </c>
      <c r="L151" s="30">
        <f t="shared" si="12"/>
        <v>0</v>
      </c>
      <c r="M151" s="30">
        <f t="shared" si="12"/>
        <v>0</v>
      </c>
      <c r="N151" s="133">
        <v>0</v>
      </c>
      <c r="O151" s="109">
        <v>0</v>
      </c>
    </row>
    <row r="152" spans="2:15" s="32" customFormat="1" ht="12.75" customHeight="1">
      <c r="B152" s="27"/>
      <c r="C152" s="27"/>
      <c r="D152" s="28">
        <v>4111</v>
      </c>
      <c r="E152" s="29" t="s">
        <v>265</v>
      </c>
      <c r="F152" s="29"/>
      <c r="G152" s="29"/>
      <c r="H152" s="29"/>
      <c r="I152" s="29"/>
      <c r="J152" s="30">
        <f t="shared" si="12"/>
        <v>0</v>
      </c>
      <c r="K152" s="30">
        <f t="shared" si="12"/>
        <v>40000</v>
      </c>
      <c r="L152" s="30">
        <f t="shared" si="12"/>
        <v>0</v>
      </c>
      <c r="M152" s="30">
        <f t="shared" si="12"/>
        <v>0</v>
      </c>
      <c r="N152" s="133">
        <v>0</v>
      </c>
      <c r="O152" s="109">
        <v>0</v>
      </c>
    </row>
    <row r="153" spans="2:15" s="32" customFormat="1" ht="12.75" customHeight="1">
      <c r="B153" s="27"/>
      <c r="C153" s="27"/>
      <c r="D153" s="28">
        <v>412</v>
      </c>
      <c r="E153" s="29" t="s">
        <v>61</v>
      </c>
      <c r="F153" s="29"/>
      <c r="G153" s="29"/>
      <c r="H153" s="29"/>
      <c r="I153" s="29"/>
      <c r="J153" s="30">
        <f>J375+J758+J748</f>
        <v>130188.95999999999</v>
      </c>
      <c r="K153" s="30">
        <f>K375+K758+K748</f>
        <v>286000</v>
      </c>
      <c r="L153" s="30">
        <f>L375+L758+L748</f>
        <v>167000</v>
      </c>
      <c r="M153" s="30">
        <f>M375+M758+M748</f>
        <v>158812.5</v>
      </c>
      <c r="N153" s="133">
        <f t="shared" si="8"/>
        <v>1.2198614997769397</v>
      </c>
      <c r="O153" s="109">
        <f t="shared" si="9"/>
        <v>0.9509730538922155</v>
      </c>
    </row>
    <row r="154" spans="2:15" s="32" customFormat="1" ht="12.75" customHeight="1">
      <c r="B154" s="27"/>
      <c r="C154" s="27"/>
      <c r="D154" s="28">
        <v>4126</v>
      </c>
      <c r="E154" s="29" t="s">
        <v>240</v>
      </c>
      <c r="F154" s="29"/>
      <c r="G154" s="29"/>
      <c r="H154" s="29"/>
      <c r="I154" s="29"/>
      <c r="J154" s="30">
        <f>J376+J749+J759</f>
        <v>130188.95999999999</v>
      </c>
      <c r="K154" s="30">
        <f>K376+K749+K759</f>
        <v>286000</v>
      </c>
      <c r="L154" s="30">
        <f>L376+L749+L759</f>
        <v>167000</v>
      </c>
      <c r="M154" s="30">
        <f>M376+M749+M759</f>
        <v>158812.5</v>
      </c>
      <c r="N154" s="133">
        <f t="shared" si="8"/>
        <v>1.2198614997769397</v>
      </c>
      <c r="O154" s="109">
        <f t="shared" si="9"/>
        <v>0.9509730538922155</v>
      </c>
    </row>
    <row r="155" spans="2:15" s="19" customFormat="1" ht="25.5" customHeight="1">
      <c r="B155" s="20"/>
      <c r="C155" s="20"/>
      <c r="D155" s="21">
        <v>42</v>
      </c>
      <c r="E155" s="237" t="s">
        <v>62</v>
      </c>
      <c r="F155" s="237"/>
      <c r="G155" s="237"/>
      <c r="H155" s="237"/>
      <c r="I155" s="237"/>
      <c r="J155" s="23">
        <f>J225+J322+J338+J360+J476+J481+J537+J762+J349+J355+J772+J269</f>
        <v>209655.95</v>
      </c>
      <c r="K155" s="23">
        <f>K225+K322+K338+K360+K476+K481+K537+K762+K349+K355+K772+K269+K365</f>
        <v>722000</v>
      </c>
      <c r="L155" s="23">
        <f>L225+L365+L531+L767+L322+L338+L360+L476+L481+L537+L762+L349+L355+L772</f>
        <v>273500</v>
      </c>
      <c r="M155" s="23">
        <f>M225+M767+M322+M338+M360+M476+M481+M537+M762+M349+M355+M772+M269</f>
        <v>267000.13</v>
      </c>
      <c r="N155" s="132">
        <f t="shared" si="8"/>
        <v>1.2735156335892208</v>
      </c>
      <c r="O155" s="132">
        <f t="shared" si="9"/>
        <v>0.976234478976234</v>
      </c>
    </row>
    <row r="156" spans="2:15" s="32" customFormat="1" ht="12.75">
      <c r="B156" s="27"/>
      <c r="C156" s="27"/>
      <c r="D156" s="28">
        <v>421</v>
      </c>
      <c r="E156" s="29" t="s">
        <v>63</v>
      </c>
      <c r="F156" s="29"/>
      <c r="G156" s="29"/>
      <c r="H156" s="29"/>
      <c r="I156" s="29"/>
      <c r="J156" s="30">
        <f>J339+J350+J356+J538+J361+J763+J773+J270+J366</f>
        <v>177245.63</v>
      </c>
      <c r="K156" s="30">
        <f>K339+K350+K356+K538+K361+K763+K773+K270+K366</f>
        <v>590000</v>
      </c>
      <c r="L156" s="30">
        <f>L339+L350+L356+L538+L361+L763+L773+L366+L769</f>
        <v>154000</v>
      </c>
      <c r="M156" s="30">
        <f>M339+M768+M350+M356+M538+M361+M763+M773+M270+M366</f>
        <v>209092.35</v>
      </c>
      <c r="N156" s="133">
        <f t="shared" si="8"/>
        <v>1.1796756286741739</v>
      </c>
      <c r="O156" s="109">
        <f t="shared" si="9"/>
        <v>1.3577425324675325</v>
      </c>
    </row>
    <row r="157" spans="2:15" s="32" customFormat="1" ht="12.75">
      <c r="B157" s="27"/>
      <c r="C157" s="27"/>
      <c r="D157" s="28">
        <v>4212</v>
      </c>
      <c r="E157" s="29" t="s">
        <v>263</v>
      </c>
      <c r="F157" s="29"/>
      <c r="G157" s="29"/>
      <c r="H157" s="29"/>
      <c r="I157" s="29"/>
      <c r="J157" s="30">
        <f>J340+J352+J357+J362</f>
        <v>93125</v>
      </c>
      <c r="K157" s="30">
        <f>K340+K352+K357+K362</f>
        <v>104000</v>
      </c>
      <c r="L157" s="30">
        <f>L340+L352+L357+L362</f>
        <v>7000</v>
      </c>
      <c r="M157" s="30">
        <f>M340+M352+M357+M362</f>
        <v>0</v>
      </c>
      <c r="N157" s="133">
        <f t="shared" si="8"/>
        <v>0</v>
      </c>
      <c r="O157" s="109">
        <f t="shared" si="9"/>
        <v>0</v>
      </c>
    </row>
    <row r="158" spans="2:15" s="32" customFormat="1" ht="12.75">
      <c r="B158" s="27"/>
      <c r="C158" s="27"/>
      <c r="D158" s="28">
        <v>4213</v>
      </c>
      <c r="E158" s="29" t="s">
        <v>327</v>
      </c>
      <c r="F158" s="29"/>
      <c r="G158" s="29"/>
      <c r="H158" s="29"/>
      <c r="I158" s="29"/>
      <c r="J158" s="30">
        <v>0</v>
      </c>
      <c r="K158" s="30">
        <v>0</v>
      </c>
      <c r="L158" s="30">
        <f>L769</f>
        <v>60000</v>
      </c>
      <c r="M158" s="30">
        <f>M769</f>
        <v>59463.35</v>
      </c>
      <c r="N158" s="133">
        <v>0</v>
      </c>
      <c r="O158" s="109">
        <f t="shared" si="9"/>
        <v>0.9910558333333334</v>
      </c>
    </row>
    <row r="159" spans="2:15" s="32" customFormat="1" ht="12.75">
      <c r="B159" s="27"/>
      <c r="C159" s="27"/>
      <c r="D159" s="28">
        <v>4214</v>
      </c>
      <c r="E159" s="29" t="s">
        <v>238</v>
      </c>
      <c r="F159" s="29"/>
      <c r="G159" s="29"/>
      <c r="H159" s="29"/>
      <c r="I159" s="29"/>
      <c r="J159" s="30">
        <f>J367+J539+J764+J774+J271</f>
        <v>84120.63</v>
      </c>
      <c r="K159" s="30">
        <f>K367+K539+K764+K774+K271</f>
        <v>486000</v>
      </c>
      <c r="L159" s="30">
        <f>L367+L539+L764+L774+L271</f>
        <v>157000</v>
      </c>
      <c r="M159" s="30">
        <f>M367+M539+M764+M774+M271</f>
        <v>149629</v>
      </c>
      <c r="N159" s="133">
        <f t="shared" si="8"/>
        <v>1.7787432167353001</v>
      </c>
      <c r="O159" s="109">
        <f t="shared" si="9"/>
        <v>0.9530509554140127</v>
      </c>
    </row>
    <row r="160" spans="2:15" s="32" customFormat="1" ht="12.75">
      <c r="B160" s="27"/>
      <c r="C160" s="27"/>
      <c r="D160" s="28">
        <v>422</v>
      </c>
      <c r="E160" s="29" t="s">
        <v>64</v>
      </c>
      <c r="F160" s="29"/>
      <c r="G160" s="29"/>
      <c r="H160" s="29"/>
      <c r="I160" s="29"/>
      <c r="J160" s="30">
        <f>J323+J341</f>
        <v>743.75</v>
      </c>
      <c r="K160" s="30">
        <f>K323+K341</f>
        <v>13000</v>
      </c>
      <c r="L160" s="30">
        <f>L323+L341</f>
        <v>5500</v>
      </c>
      <c r="M160" s="30">
        <f>M323+M341</f>
        <v>5488.75</v>
      </c>
      <c r="N160" s="133">
        <f t="shared" si="8"/>
        <v>7.37983193277311</v>
      </c>
      <c r="O160" s="109">
        <f t="shared" si="9"/>
        <v>0.9979545454545454</v>
      </c>
    </row>
    <row r="161" spans="2:15" s="32" customFormat="1" ht="12.75">
      <c r="B161" s="27"/>
      <c r="C161" s="27"/>
      <c r="D161" s="28">
        <v>4221</v>
      </c>
      <c r="E161" s="29" t="s">
        <v>266</v>
      </c>
      <c r="F161" s="29"/>
      <c r="G161" s="29"/>
      <c r="H161" s="29"/>
      <c r="I161" s="29"/>
      <c r="J161" s="30">
        <f>J324</f>
        <v>743.75</v>
      </c>
      <c r="K161" s="30">
        <f>K324</f>
        <v>3000</v>
      </c>
      <c r="L161" s="30">
        <f>L324</f>
        <v>5500</v>
      </c>
      <c r="M161" s="30">
        <f>M324</f>
        <v>5488.75</v>
      </c>
      <c r="N161" s="133">
        <f t="shared" si="8"/>
        <v>7.37983193277311</v>
      </c>
      <c r="O161" s="109">
        <f t="shared" si="9"/>
        <v>0.9979545454545454</v>
      </c>
    </row>
    <row r="162" spans="2:15" s="32" customFormat="1" ht="12.75">
      <c r="B162" s="27"/>
      <c r="C162" s="27"/>
      <c r="D162" s="28">
        <v>4223</v>
      </c>
      <c r="E162" s="29" t="s">
        <v>264</v>
      </c>
      <c r="F162" s="29"/>
      <c r="G162" s="29"/>
      <c r="H162" s="29"/>
      <c r="I162" s="29"/>
      <c r="J162" s="30">
        <f>J342</f>
        <v>0</v>
      </c>
      <c r="K162" s="30">
        <f>K342</f>
        <v>10000</v>
      </c>
      <c r="L162" s="30">
        <f>L342</f>
        <v>0</v>
      </c>
      <c r="M162" s="30">
        <f>M342</f>
        <v>0</v>
      </c>
      <c r="N162" s="133">
        <v>0</v>
      </c>
      <c r="O162" s="109">
        <v>0</v>
      </c>
    </row>
    <row r="163" spans="2:15" s="32" customFormat="1" ht="12.75">
      <c r="B163" s="27"/>
      <c r="C163" s="27"/>
      <c r="D163" s="28">
        <v>424</v>
      </c>
      <c r="E163" s="29" t="s">
        <v>65</v>
      </c>
      <c r="F163" s="29"/>
      <c r="G163" s="29"/>
      <c r="H163" s="29"/>
      <c r="I163" s="29"/>
      <c r="J163" s="30">
        <f aca="true" t="shared" si="13" ref="J163:M164">J477+J482</f>
        <v>31666.57</v>
      </c>
      <c r="K163" s="30">
        <f t="shared" si="13"/>
        <v>39000</v>
      </c>
      <c r="L163" s="30">
        <f t="shared" si="13"/>
        <v>39000</v>
      </c>
      <c r="M163" s="30">
        <f t="shared" si="13"/>
        <v>36481.53</v>
      </c>
      <c r="N163" s="133">
        <f t="shared" si="8"/>
        <v>1.1520518325792783</v>
      </c>
      <c r="O163" s="109">
        <f t="shared" si="9"/>
        <v>0.9354238461538461</v>
      </c>
    </row>
    <row r="164" spans="2:15" s="32" customFormat="1" ht="12.75">
      <c r="B164" s="27"/>
      <c r="C164" s="27"/>
      <c r="D164" s="28">
        <v>4241</v>
      </c>
      <c r="E164" s="29" t="s">
        <v>249</v>
      </c>
      <c r="F164" s="29"/>
      <c r="G164" s="29"/>
      <c r="H164" s="29"/>
      <c r="I164" s="29"/>
      <c r="J164" s="30">
        <f t="shared" si="13"/>
        <v>31666.57</v>
      </c>
      <c r="K164" s="30">
        <f t="shared" si="13"/>
        <v>39000</v>
      </c>
      <c r="L164" s="30">
        <f t="shared" si="13"/>
        <v>39000</v>
      </c>
      <c r="M164" s="30">
        <f t="shared" si="13"/>
        <v>36481.53</v>
      </c>
      <c r="N164" s="133">
        <f t="shared" si="8"/>
        <v>1.1520518325792783</v>
      </c>
      <c r="O164" s="109">
        <f t="shared" si="9"/>
        <v>0.9354238461538461</v>
      </c>
    </row>
    <row r="165" spans="2:15" s="32" customFormat="1" ht="12.75">
      <c r="B165" s="27"/>
      <c r="C165" s="27"/>
      <c r="D165" s="28">
        <v>426</v>
      </c>
      <c r="E165" s="29" t="s">
        <v>66</v>
      </c>
      <c r="F165" s="29"/>
      <c r="G165" s="29"/>
      <c r="H165" s="29"/>
      <c r="I165" s="29"/>
      <c r="J165" s="35">
        <f>J166</f>
        <v>0</v>
      </c>
      <c r="K165" s="35">
        <f>K166</f>
        <v>80000</v>
      </c>
      <c r="L165" s="35">
        <f>L166</f>
        <v>75000</v>
      </c>
      <c r="M165" s="35">
        <f>M166</f>
        <v>15937.5</v>
      </c>
      <c r="N165" s="133">
        <v>0</v>
      </c>
      <c r="O165" s="109">
        <f t="shared" si="9"/>
        <v>0.2125</v>
      </c>
    </row>
    <row r="166" spans="2:15" s="32" customFormat="1" ht="12.75">
      <c r="B166" s="27"/>
      <c r="C166" s="27"/>
      <c r="D166" s="28">
        <v>4263</v>
      </c>
      <c r="E166" s="29" t="s">
        <v>273</v>
      </c>
      <c r="F166" s="29"/>
      <c r="G166" s="29"/>
      <c r="H166" s="29"/>
      <c r="I166" s="29"/>
      <c r="J166" s="30">
        <f>J227</f>
        <v>0</v>
      </c>
      <c r="K166" s="30">
        <f>K227</f>
        <v>80000</v>
      </c>
      <c r="L166" s="30">
        <f>L227+L533</f>
        <v>75000</v>
      </c>
      <c r="M166" s="30">
        <f>M227</f>
        <v>15937.5</v>
      </c>
      <c r="N166" s="133">
        <v>0</v>
      </c>
      <c r="O166" s="109">
        <f t="shared" si="9"/>
        <v>0.2125</v>
      </c>
    </row>
    <row r="167" spans="2:15" s="32" customFormat="1" ht="12.75">
      <c r="B167" s="27"/>
      <c r="C167" s="27"/>
      <c r="D167" s="43"/>
      <c r="E167" s="169"/>
      <c r="F167" s="169"/>
      <c r="G167" s="169"/>
      <c r="H167" s="169"/>
      <c r="I167" s="169"/>
      <c r="J167" s="156"/>
      <c r="K167" s="156"/>
      <c r="L167" s="156"/>
      <c r="M167" s="156"/>
      <c r="N167" s="158"/>
      <c r="O167" s="171">
        <v>5</v>
      </c>
    </row>
    <row r="168" spans="4:15" ht="12.75">
      <c r="D168" s="164">
        <v>5</v>
      </c>
      <c r="E168" s="165" t="s">
        <v>318</v>
      </c>
      <c r="F168" s="24"/>
      <c r="G168" s="24"/>
      <c r="H168" s="24"/>
      <c r="I168" s="24"/>
      <c r="J168" s="46">
        <f aca="true" t="shared" si="14" ref="J168:M170">J169</f>
        <v>0</v>
      </c>
      <c r="K168" s="46">
        <f t="shared" si="14"/>
        <v>0</v>
      </c>
      <c r="L168" s="46">
        <f t="shared" si="14"/>
        <v>50000</v>
      </c>
      <c r="M168" s="46">
        <f t="shared" si="14"/>
        <v>50000</v>
      </c>
      <c r="N168" s="132">
        <v>0</v>
      </c>
      <c r="O168" s="132">
        <f t="shared" si="9"/>
        <v>1</v>
      </c>
    </row>
    <row r="169" spans="4:15" ht="12.75">
      <c r="D169" s="164">
        <v>53</v>
      </c>
      <c r="E169" s="165" t="s">
        <v>319</v>
      </c>
      <c r="F169" s="24"/>
      <c r="G169" s="24"/>
      <c r="H169" s="24"/>
      <c r="I169" s="24"/>
      <c r="J169" s="46">
        <f t="shared" si="14"/>
        <v>0</v>
      </c>
      <c r="K169" s="46">
        <f t="shared" si="14"/>
        <v>0</v>
      </c>
      <c r="L169" s="46">
        <f t="shared" si="14"/>
        <v>50000</v>
      </c>
      <c r="M169" s="46">
        <f t="shared" si="14"/>
        <v>50000</v>
      </c>
      <c r="N169" s="132">
        <v>0</v>
      </c>
      <c r="O169" s="132">
        <f t="shared" si="9"/>
        <v>1</v>
      </c>
    </row>
    <row r="170" spans="4:15" ht="12.75">
      <c r="D170" s="166">
        <v>532</v>
      </c>
      <c r="E170" s="167" t="s">
        <v>320</v>
      </c>
      <c r="F170" s="24"/>
      <c r="G170" s="24"/>
      <c r="H170" s="24"/>
      <c r="I170" s="24"/>
      <c r="J170" s="62">
        <f t="shared" si="14"/>
        <v>0</v>
      </c>
      <c r="K170" s="62">
        <f t="shared" si="14"/>
        <v>0</v>
      </c>
      <c r="L170" s="62">
        <f t="shared" si="14"/>
        <v>50000</v>
      </c>
      <c r="M170" s="62">
        <f t="shared" si="14"/>
        <v>50000</v>
      </c>
      <c r="N170" s="133">
        <v>0</v>
      </c>
      <c r="O170" s="109">
        <f t="shared" si="9"/>
        <v>1</v>
      </c>
    </row>
    <row r="171" spans="4:15" ht="12.75">
      <c r="D171" s="166">
        <v>5321</v>
      </c>
      <c r="E171" s="167" t="s">
        <v>320</v>
      </c>
      <c r="F171" s="24"/>
      <c r="G171" s="24"/>
      <c r="H171" s="24"/>
      <c r="I171" s="24"/>
      <c r="J171" s="62">
        <f>J261</f>
        <v>0</v>
      </c>
      <c r="K171" s="62">
        <f>K261</f>
        <v>0</v>
      </c>
      <c r="L171" s="62">
        <f>L261</f>
        <v>50000</v>
      </c>
      <c r="M171" s="62">
        <f>M261</f>
        <v>50000</v>
      </c>
      <c r="N171" s="133">
        <v>0</v>
      </c>
      <c r="O171" s="109">
        <f t="shared" si="9"/>
        <v>1</v>
      </c>
    </row>
    <row r="172" spans="2:15" s="32" customFormat="1" ht="12.75">
      <c r="B172" s="27"/>
      <c r="C172" s="27"/>
      <c r="D172" s="27"/>
      <c r="E172" s="54"/>
      <c r="F172" s="54"/>
      <c r="G172" s="54"/>
      <c r="H172" s="54"/>
      <c r="I172" s="54"/>
      <c r="J172" s="54"/>
      <c r="K172" s="55"/>
      <c r="O172" s="56"/>
    </row>
    <row r="173" spans="1:3" ht="12.75">
      <c r="A173" s="10" t="s">
        <v>67</v>
      </c>
      <c r="B173" s="14"/>
      <c r="C173" s="14"/>
    </row>
    <row r="174" spans="1:15" ht="12.75">
      <c r="A174" s="223" t="s">
        <v>68</v>
      </c>
      <c r="B174" s="223" t="s">
        <v>68</v>
      </c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</row>
    <row r="175" spans="2:15" ht="12.75" customHeight="1">
      <c r="B175" s="238" t="s">
        <v>337</v>
      </c>
      <c r="C175" s="238"/>
      <c r="D175" s="238"/>
      <c r="E175" s="238"/>
      <c r="F175" s="238"/>
      <c r="G175" s="238"/>
      <c r="H175" s="238"/>
      <c r="I175" s="238"/>
      <c r="J175" s="238"/>
      <c r="K175" s="238"/>
      <c r="L175" s="238"/>
      <c r="M175" s="238"/>
      <c r="N175" s="238"/>
      <c r="O175" s="238"/>
    </row>
    <row r="176" spans="2:15" ht="12" customHeight="1">
      <c r="B176" s="238"/>
      <c r="C176" s="238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38"/>
      <c r="O176" s="238"/>
    </row>
    <row r="177" spans="2:15" ht="12" customHeight="1">
      <c r="B177" s="238"/>
      <c r="C177" s="238"/>
      <c r="D177" s="238"/>
      <c r="E177" s="238"/>
      <c r="F177" s="238"/>
      <c r="G177" s="238"/>
      <c r="H177" s="238"/>
      <c r="I177" s="238"/>
      <c r="J177" s="238"/>
      <c r="K177" s="238"/>
      <c r="L177" s="238"/>
      <c r="M177" s="238"/>
      <c r="N177" s="238"/>
      <c r="O177" s="238"/>
    </row>
    <row r="178" spans="2:15" s="10" customFormat="1" ht="12.75">
      <c r="B178" s="11"/>
      <c r="C178" s="11"/>
      <c r="D178" s="102"/>
      <c r="E178" s="83" t="s">
        <v>69</v>
      </c>
      <c r="F178" s="83"/>
      <c r="G178" s="83"/>
      <c r="H178" s="83"/>
      <c r="I178" s="104"/>
      <c r="J178" s="18">
        <f>J180+J278+J326+J378+J419+J541+J595+J674+J714</f>
        <v>2015465.02</v>
      </c>
      <c r="K178" s="18">
        <f>K180+K278+K326+K378+K419+K541+K595+K674+K714</f>
        <v>2840000</v>
      </c>
      <c r="L178" s="18">
        <f>L180+L278+L326+L378+L419+L541+L595+L674+L714</f>
        <v>2422530</v>
      </c>
      <c r="M178" s="18">
        <f>M180+M278+M326+M378+M419+M541+M595+M674+M714</f>
        <v>2110413.83</v>
      </c>
      <c r="N178" s="112">
        <f>M178/J178</f>
        <v>1.0471101254835968</v>
      </c>
      <c r="O178" s="112">
        <f>M178/L178</f>
        <v>0.8711610712767232</v>
      </c>
    </row>
    <row r="179" spans="2:15" s="10" customFormat="1" ht="75" customHeight="1">
      <c r="B179" s="11"/>
      <c r="C179" s="11"/>
      <c r="D179" s="102" t="s">
        <v>18</v>
      </c>
      <c r="E179" s="234" t="s">
        <v>19</v>
      </c>
      <c r="F179" s="234"/>
      <c r="G179" s="234"/>
      <c r="H179" s="234"/>
      <c r="I179" s="234"/>
      <c r="J179" s="128" t="s">
        <v>308</v>
      </c>
      <c r="K179" s="128" t="s">
        <v>300</v>
      </c>
      <c r="L179" s="129" t="s">
        <v>301</v>
      </c>
      <c r="M179" s="130" t="s">
        <v>309</v>
      </c>
      <c r="N179" s="129" t="s">
        <v>302</v>
      </c>
      <c r="O179" s="130" t="s">
        <v>303</v>
      </c>
    </row>
    <row r="180" spans="4:15" ht="12.75">
      <c r="D180" s="103"/>
      <c r="E180" s="57" t="s">
        <v>70</v>
      </c>
      <c r="F180" s="57"/>
      <c r="G180" s="57"/>
      <c r="H180" s="57"/>
      <c r="I180" s="57"/>
      <c r="J180" s="67">
        <f>J190+J224+J230+J235+J243+J248+J253+J273</f>
        <v>358100.29</v>
      </c>
      <c r="K180" s="67">
        <f>K190+K224+K230+K235+K243+K248+K253</f>
        <v>541200</v>
      </c>
      <c r="L180" s="67">
        <f>L190+L224+L230+L235+L243+L248+L253+L258+L263+L273+L268</f>
        <v>717200</v>
      </c>
      <c r="M180" s="67">
        <f>M190+M224+M230+M235+M243+M248+M253+M258+M263+M273+M268</f>
        <v>584382.19</v>
      </c>
      <c r="N180" s="118">
        <f>M180/J180</f>
        <v>1.631895327423499</v>
      </c>
      <c r="O180" s="118">
        <f>M180/L180</f>
        <v>0.8148106385945342</v>
      </c>
    </row>
    <row r="181" spans="4:15" ht="0.75" customHeight="1">
      <c r="D181" s="103"/>
      <c r="E181" s="57"/>
      <c r="F181" s="57"/>
      <c r="G181" s="57"/>
      <c r="H181" s="57"/>
      <c r="I181" s="57"/>
      <c r="J181" s="57"/>
      <c r="K181" s="67"/>
      <c r="L181" s="59"/>
      <c r="M181" s="68"/>
      <c r="N181" s="68"/>
      <c r="O181" s="118" t="e">
        <f>M181/K181</f>
        <v>#DIV/0!</v>
      </c>
    </row>
    <row r="182" spans="4:17" ht="12.75">
      <c r="D182" s="103"/>
      <c r="E182" s="235" t="s">
        <v>71</v>
      </c>
      <c r="F182" s="235"/>
      <c r="G182" s="235"/>
      <c r="H182" s="235"/>
      <c r="I182" s="235"/>
      <c r="J182" s="59"/>
      <c r="K182" s="67"/>
      <c r="L182" s="59"/>
      <c r="M182" s="68"/>
      <c r="N182" s="68"/>
      <c r="O182" s="118"/>
      <c r="Q182" t="s">
        <v>185</v>
      </c>
    </row>
    <row r="183" spans="4:15" ht="12.75" customHeight="1" hidden="1">
      <c r="D183" s="103"/>
      <c r="E183" s="235"/>
      <c r="F183" s="235"/>
      <c r="G183" s="235"/>
      <c r="H183" s="235"/>
      <c r="I183" s="235"/>
      <c r="J183" s="59"/>
      <c r="K183" s="67"/>
      <c r="L183" s="59"/>
      <c r="M183" s="68"/>
      <c r="N183" s="68"/>
      <c r="O183" s="118"/>
    </row>
    <row r="184" spans="4:15" ht="12.75" customHeight="1">
      <c r="D184" s="103"/>
      <c r="E184" s="236" t="s">
        <v>72</v>
      </c>
      <c r="F184" s="236"/>
      <c r="G184" s="236"/>
      <c r="H184" s="236"/>
      <c r="I184" s="236"/>
      <c r="J184" s="59"/>
      <c r="K184" s="67"/>
      <c r="L184" s="59"/>
      <c r="M184" s="68"/>
      <c r="N184" s="68"/>
      <c r="O184" s="118"/>
    </row>
    <row r="185" spans="4:15" ht="0.75" customHeight="1">
      <c r="D185" s="103"/>
      <c r="E185" s="236"/>
      <c r="F185" s="236"/>
      <c r="G185" s="236"/>
      <c r="H185" s="236"/>
      <c r="I185" s="236"/>
      <c r="J185" s="59"/>
      <c r="K185" s="67"/>
      <c r="L185" s="59"/>
      <c r="M185" s="68"/>
      <c r="N185" s="68"/>
      <c r="O185" s="118"/>
    </row>
    <row r="186" spans="4:15" ht="0.75" customHeight="1">
      <c r="D186" s="103"/>
      <c r="E186" s="79"/>
      <c r="F186" s="79"/>
      <c r="G186" s="79"/>
      <c r="H186" s="79"/>
      <c r="I186" s="59"/>
      <c r="J186" s="59"/>
      <c r="K186" s="67"/>
      <c r="L186" s="59"/>
      <c r="M186" s="68"/>
      <c r="N186" s="68"/>
      <c r="O186" s="118"/>
    </row>
    <row r="187" spans="4:15" ht="12.75" customHeight="1">
      <c r="D187" s="103"/>
      <c r="E187" s="83" t="s">
        <v>73</v>
      </c>
      <c r="F187" s="59"/>
      <c r="G187" s="59"/>
      <c r="H187" s="79"/>
      <c r="I187" s="59"/>
      <c r="J187" s="59"/>
      <c r="K187" s="67"/>
      <c r="L187" s="59"/>
      <c r="M187" s="68"/>
      <c r="N187" s="68"/>
      <c r="O187" s="118"/>
    </row>
    <row r="188" spans="5:15" ht="12.75" customHeight="1">
      <c r="E188" s="58" t="s">
        <v>74</v>
      </c>
      <c r="F188" s="5"/>
      <c r="G188" s="5"/>
      <c r="H188" s="5"/>
      <c r="M188" s="15"/>
      <c r="N188" s="15"/>
      <c r="O188" s="118"/>
    </row>
    <row r="189" spans="4:15" ht="12.75" customHeight="1">
      <c r="D189" s="80"/>
      <c r="E189" s="69" t="s">
        <v>75</v>
      </c>
      <c r="F189" s="78"/>
      <c r="G189" s="78"/>
      <c r="H189" s="78"/>
      <c r="I189" s="24"/>
      <c r="J189" s="24"/>
      <c r="K189" s="62"/>
      <c r="L189" s="24"/>
      <c r="M189" s="60"/>
      <c r="N189" s="60"/>
      <c r="O189" s="108"/>
    </row>
    <row r="190" spans="2:15" ht="12.75">
      <c r="B190" s="59"/>
      <c r="C190" s="59"/>
      <c r="D190" s="44">
        <v>3</v>
      </c>
      <c r="E190" s="48" t="s">
        <v>40</v>
      </c>
      <c r="F190" s="48"/>
      <c r="G190" s="48"/>
      <c r="H190" s="48"/>
      <c r="I190" s="48"/>
      <c r="J190" s="46">
        <f>J199+J218+J221</f>
        <v>336580.29</v>
      </c>
      <c r="K190" s="46">
        <f>K199++K218+K221</f>
        <v>339000</v>
      </c>
      <c r="L190" s="46">
        <f>L191+L199+L218+L221</f>
        <v>303000</v>
      </c>
      <c r="M190" s="46">
        <f>M199++M218+M221+M191</f>
        <v>264223.21</v>
      </c>
      <c r="N190" s="135">
        <f>M190/J190</f>
        <v>0.7850228247173952</v>
      </c>
      <c r="O190" s="135">
        <f>M190/L190</f>
        <v>0.872023795379538</v>
      </c>
    </row>
    <row r="191" spans="2:15" ht="12.75">
      <c r="B191" s="59"/>
      <c r="C191" s="59"/>
      <c r="D191" s="44">
        <v>31</v>
      </c>
      <c r="E191" s="48" t="s">
        <v>41</v>
      </c>
      <c r="F191" s="48"/>
      <c r="G191" s="48"/>
      <c r="H191" s="48"/>
      <c r="I191" s="48"/>
      <c r="J191" s="46">
        <f>J192+J194+J196</f>
        <v>0</v>
      </c>
      <c r="K191" s="46">
        <f>K192+K194+K196</f>
        <v>0</v>
      </c>
      <c r="L191" s="46">
        <f>L192+L194+L196</f>
        <v>52000</v>
      </c>
      <c r="M191" s="46">
        <f>M192+M194+M196</f>
        <v>51233.79</v>
      </c>
      <c r="N191" s="135">
        <v>0</v>
      </c>
      <c r="O191" s="135">
        <f aca="true" t="shared" si="15" ref="O191:O198">M191/L191</f>
        <v>0.9852651923076923</v>
      </c>
    </row>
    <row r="192" spans="2:15" ht="12.75">
      <c r="B192" s="59"/>
      <c r="C192" s="59"/>
      <c r="D192" s="49">
        <v>311</v>
      </c>
      <c r="E192" s="48" t="s">
        <v>42</v>
      </c>
      <c r="F192" s="48"/>
      <c r="G192" s="48"/>
      <c r="H192" s="48"/>
      <c r="I192" s="48"/>
      <c r="J192" s="50">
        <f>J193</f>
        <v>0</v>
      </c>
      <c r="K192" s="50">
        <f>K193</f>
        <v>0</v>
      </c>
      <c r="L192" s="50">
        <v>44000</v>
      </c>
      <c r="M192" s="46">
        <f>M193</f>
        <v>43605.72</v>
      </c>
      <c r="N192" s="110">
        <v>0</v>
      </c>
      <c r="O192" s="110">
        <f t="shared" si="15"/>
        <v>0.9910390909090909</v>
      </c>
    </row>
    <row r="193" spans="2:15" ht="12.75">
      <c r="B193" s="59"/>
      <c r="C193" s="59"/>
      <c r="D193" s="49">
        <v>3111</v>
      </c>
      <c r="E193" s="48" t="s">
        <v>254</v>
      </c>
      <c r="F193" s="48"/>
      <c r="G193" s="48"/>
      <c r="H193" s="48"/>
      <c r="I193" s="48"/>
      <c r="J193" s="50">
        <v>0</v>
      </c>
      <c r="K193" s="50">
        <v>0</v>
      </c>
      <c r="L193" s="50">
        <v>44000</v>
      </c>
      <c r="M193" s="50">
        <v>43605.72</v>
      </c>
      <c r="N193" s="110">
        <v>0</v>
      </c>
      <c r="O193" s="110">
        <f t="shared" si="15"/>
        <v>0.9910390909090909</v>
      </c>
    </row>
    <row r="194" spans="2:15" ht="12.75">
      <c r="B194" s="59"/>
      <c r="C194" s="59"/>
      <c r="D194" s="49">
        <v>312</v>
      </c>
      <c r="E194" s="48" t="s">
        <v>43</v>
      </c>
      <c r="F194" s="48"/>
      <c r="G194" s="48"/>
      <c r="H194" s="48"/>
      <c r="I194" s="48"/>
      <c r="J194" s="50">
        <f>J195</f>
        <v>0</v>
      </c>
      <c r="K194" s="50">
        <f>K195</f>
        <v>0</v>
      </c>
      <c r="L194" s="50">
        <v>1000</v>
      </c>
      <c r="M194" s="46">
        <f>M195</f>
        <v>1000</v>
      </c>
      <c r="N194" s="110">
        <v>0</v>
      </c>
      <c r="O194" s="110">
        <f t="shared" si="15"/>
        <v>1</v>
      </c>
    </row>
    <row r="195" spans="2:15" ht="12.75">
      <c r="B195" s="59"/>
      <c r="C195" s="59"/>
      <c r="D195" s="49">
        <v>3121</v>
      </c>
      <c r="E195" s="48" t="s">
        <v>43</v>
      </c>
      <c r="F195" s="48"/>
      <c r="G195" s="48"/>
      <c r="H195" s="48"/>
      <c r="I195" s="48"/>
      <c r="J195" s="50">
        <v>0</v>
      </c>
      <c r="K195" s="50">
        <v>0</v>
      </c>
      <c r="L195" s="50">
        <v>1000</v>
      </c>
      <c r="M195" s="50">
        <v>1000</v>
      </c>
      <c r="N195" s="110">
        <v>0</v>
      </c>
      <c r="O195" s="110">
        <f t="shared" si="15"/>
        <v>1</v>
      </c>
    </row>
    <row r="196" spans="2:15" ht="12.75">
      <c r="B196" s="59"/>
      <c r="C196" s="59"/>
      <c r="D196" s="49">
        <v>313</v>
      </c>
      <c r="E196" s="48" t="s">
        <v>44</v>
      </c>
      <c r="F196" s="48"/>
      <c r="G196" s="48"/>
      <c r="H196" s="48"/>
      <c r="I196" s="48"/>
      <c r="J196" s="50">
        <f>J197+J198</f>
        <v>0</v>
      </c>
      <c r="K196" s="50">
        <f>K197+K198</f>
        <v>0</v>
      </c>
      <c r="L196" s="50">
        <v>7000</v>
      </c>
      <c r="M196" s="46">
        <f>M197+M198</f>
        <v>6628.07</v>
      </c>
      <c r="N196" s="110">
        <v>0</v>
      </c>
      <c r="O196" s="110">
        <f t="shared" si="15"/>
        <v>0.9468671428571428</v>
      </c>
    </row>
    <row r="197" spans="2:15" ht="12.75">
      <c r="B197" s="59"/>
      <c r="C197" s="59"/>
      <c r="D197" s="49">
        <v>3132</v>
      </c>
      <c r="E197" s="48" t="s">
        <v>255</v>
      </c>
      <c r="F197" s="48"/>
      <c r="G197" s="48"/>
      <c r="H197" s="48"/>
      <c r="I197" s="48"/>
      <c r="J197" s="50">
        <v>0</v>
      </c>
      <c r="K197" s="50">
        <v>0</v>
      </c>
      <c r="L197" s="50">
        <v>6000</v>
      </c>
      <c r="M197" s="50">
        <v>5886.78</v>
      </c>
      <c r="N197" s="110">
        <v>0</v>
      </c>
      <c r="O197" s="110">
        <f t="shared" si="15"/>
        <v>0.98113</v>
      </c>
    </row>
    <row r="198" spans="2:15" ht="12.75">
      <c r="B198" s="59"/>
      <c r="C198" s="59"/>
      <c r="D198" s="49">
        <v>3133</v>
      </c>
      <c r="E198" s="48" t="s">
        <v>256</v>
      </c>
      <c r="F198" s="48"/>
      <c r="G198" s="48"/>
      <c r="H198" s="48"/>
      <c r="I198" s="48"/>
      <c r="J198" s="50">
        <v>0</v>
      </c>
      <c r="K198" s="50">
        <v>0</v>
      </c>
      <c r="L198" s="50">
        <v>1000</v>
      </c>
      <c r="M198" s="50">
        <v>741.29</v>
      </c>
      <c r="N198" s="110">
        <v>0</v>
      </c>
      <c r="O198" s="110">
        <f t="shared" si="15"/>
        <v>0.74129</v>
      </c>
    </row>
    <row r="199" spans="2:15" ht="12.75">
      <c r="B199" s="59"/>
      <c r="C199" s="59"/>
      <c r="D199" s="44">
        <v>32</v>
      </c>
      <c r="E199" s="48" t="s">
        <v>45</v>
      </c>
      <c r="F199" s="48"/>
      <c r="G199" s="48"/>
      <c r="H199" s="48"/>
      <c r="I199" s="48"/>
      <c r="J199" s="46">
        <f>J202+J208+J210+J212</f>
        <v>335080.29</v>
      </c>
      <c r="K199" s="46">
        <f>K212+K208+K202+K210</f>
        <v>335000</v>
      </c>
      <c r="L199" s="46">
        <f>L200+L202+L208+L210+L212</f>
        <v>247000</v>
      </c>
      <c r="M199" s="46">
        <f>SUM(M200+M202+M208+M210+M212)</f>
        <v>212500.67</v>
      </c>
      <c r="N199" s="135">
        <f aca="true" t="shared" si="16" ref="N199:N217">M199/J199</f>
        <v>0.6341783636393535</v>
      </c>
      <c r="O199" s="135">
        <f aca="true" t="shared" si="17" ref="O199:O217">M199/L199</f>
        <v>0.8603265991902834</v>
      </c>
    </row>
    <row r="200" spans="2:15" ht="12.75">
      <c r="B200" s="59"/>
      <c r="C200" s="59"/>
      <c r="D200" s="49">
        <v>321</v>
      </c>
      <c r="E200" s="48" t="s">
        <v>46</v>
      </c>
      <c r="F200" s="48"/>
      <c r="G200" s="48"/>
      <c r="H200" s="48"/>
      <c r="I200" s="48"/>
      <c r="J200" s="50">
        <f>J201</f>
        <v>0</v>
      </c>
      <c r="K200" s="50">
        <f>K201</f>
        <v>0</v>
      </c>
      <c r="L200" s="50">
        <v>7000</v>
      </c>
      <c r="M200" s="46">
        <f>M201</f>
        <v>6080</v>
      </c>
      <c r="N200" s="110">
        <v>0</v>
      </c>
      <c r="O200" s="110">
        <f t="shared" si="17"/>
        <v>0.8685714285714285</v>
      </c>
    </row>
    <row r="201" spans="2:15" ht="12.75">
      <c r="B201" s="59"/>
      <c r="C201" s="59"/>
      <c r="D201" s="49">
        <v>3211</v>
      </c>
      <c r="E201" s="48" t="s">
        <v>257</v>
      </c>
      <c r="F201" s="48"/>
      <c r="G201" s="48"/>
      <c r="H201" s="48"/>
      <c r="I201" s="48"/>
      <c r="J201" s="50">
        <v>0</v>
      </c>
      <c r="K201" s="50">
        <v>0</v>
      </c>
      <c r="L201" s="50">
        <v>7000</v>
      </c>
      <c r="M201" s="50">
        <v>6080</v>
      </c>
      <c r="N201" s="110">
        <v>0</v>
      </c>
      <c r="O201" s="110">
        <f t="shared" si="17"/>
        <v>0.8685714285714285</v>
      </c>
    </row>
    <row r="202" spans="2:15" ht="12.75">
      <c r="B202" s="59"/>
      <c r="C202" s="59"/>
      <c r="D202" s="61">
        <v>323</v>
      </c>
      <c r="E202" s="48" t="s">
        <v>48</v>
      </c>
      <c r="F202" s="48"/>
      <c r="G202" s="48"/>
      <c r="H202" s="48"/>
      <c r="I202" s="48"/>
      <c r="J202" s="50">
        <f>SUM(J204:J207)</f>
        <v>74638.83</v>
      </c>
      <c r="K202" s="62">
        <v>50000</v>
      </c>
      <c r="L202" s="62">
        <v>50000</v>
      </c>
      <c r="M202" s="62">
        <f>SUM(M204:M207)</f>
        <v>62267.85</v>
      </c>
      <c r="N202" s="110">
        <f t="shared" si="16"/>
        <v>0.8342554404992683</v>
      </c>
      <c r="O202" s="108">
        <f t="shared" si="17"/>
        <v>1.245357</v>
      </c>
    </row>
    <row r="203" spans="2:15" ht="12.75">
      <c r="B203" s="59"/>
      <c r="C203" s="59"/>
      <c r="D203" s="174"/>
      <c r="E203" s="175"/>
      <c r="F203" s="175"/>
      <c r="G203" s="175"/>
      <c r="H203" s="175"/>
      <c r="I203" s="175"/>
      <c r="J203" s="157"/>
      <c r="K203" s="157"/>
      <c r="L203" s="157"/>
      <c r="M203" s="157"/>
      <c r="N203" s="138"/>
      <c r="O203" s="176">
        <v>6</v>
      </c>
    </row>
    <row r="204" spans="2:15" ht="12.75">
      <c r="B204" s="59"/>
      <c r="C204" s="59"/>
      <c r="D204" s="61">
        <v>3233</v>
      </c>
      <c r="E204" s="48" t="s">
        <v>259</v>
      </c>
      <c r="F204" s="48"/>
      <c r="G204" s="48"/>
      <c r="H204" s="48"/>
      <c r="I204" s="48"/>
      <c r="J204" s="50">
        <v>7736.75</v>
      </c>
      <c r="K204" s="62">
        <v>10000</v>
      </c>
      <c r="L204" s="62">
        <v>7000</v>
      </c>
      <c r="M204" s="62">
        <v>10370.5</v>
      </c>
      <c r="N204" s="110">
        <v>0</v>
      </c>
      <c r="O204" s="108">
        <f t="shared" si="17"/>
        <v>1.4815</v>
      </c>
    </row>
    <row r="205" spans="2:15" ht="12.75">
      <c r="B205" s="59"/>
      <c r="C205" s="59"/>
      <c r="D205" s="61">
        <v>3234</v>
      </c>
      <c r="E205" s="48" t="s">
        <v>314</v>
      </c>
      <c r="F205" s="48"/>
      <c r="G205" s="48"/>
      <c r="H205" s="48"/>
      <c r="I205" s="48"/>
      <c r="J205" s="50">
        <v>66293.08</v>
      </c>
      <c r="K205" s="62">
        <v>0</v>
      </c>
      <c r="L205" s="62">
        <v>25000</v>
      </c>
      <c r="M205" s="62">
        <v>32935.1</v>
      </c>
      <c r="N205" s="110">
        <f t="shared" si="16"/>
        <v>0.49681052683025134</v>
      </c>
      <c r="O205" s="108">
        <f t="shared" si="17"/>
        <v>1.317404</v>
      </c>
    </row>
    <row r="206" spans="2:15" ht="12.75">
      <c r="B206" s="59"/>
      <c r="C206" s="59"/>
      <c r="D206" s="61">
        <v>3237</v>
      </c>
      <c r="E206" s="48" t="s">
        <v>260</v>
      </c>
      <c r="F206" s="48"/>
      <c r="G206" s="48"/>
      <c r="H206" s="48"/>
      <c r="I206" s="48"/>
      <c r="J206" s="50">
        <v>0</v>
      </c>
      <c r="K206" s="62">
        <v>30000</v>
      </c>
      <c r="L206" s="62">
        <v>9000</v>
      </c>
      <c r="M206" s="62">
        <v>9824.75</v>
      </c>
      <c r="N206" s="110">
        <v>0</v>
      </c>
      <c r="O206" s="108">
        <f t="shared" si="17"/>
        <v>1.0916388888888888</v>
      </c>
    </row>
    <row r="207" spans="2:15" ht="12.75">
      <c r="B207" s="59"/>
      <c r="C207" s="59"/>
      <c r="D207" s="61">
        <v>3239</v>
      </c>
      <c r="E207" s="48" t="s">
        <v>262</v>
      </c>
      <c r="F207" s="48"/>
      <c r="G207" s="48"/>
      <c r="H207" s="48"/>
      <c r="I207" s="48"/>
      <c r="J207" s="50">
        <v>609</v>
      </c>
      <c r="K207" s="62">
        <v>10000</v>
      </c>
      <c r="L207" s="62">
        <v>9000</v>
      </c>
      <c r="M207" s="62">
        <v>9137.5</v>
      </c>
      <c r="N207" s="136">
        <f t="shared" si="16"/>
        <v>15.004105090311986</v>
      </c>
      <c r="O207" s="108">
        <f t="shared" si="17"/>
        <v>1.0152777777777777</v>
      </c>
    </row>
    <row r="208" spans="2:15" ht="12.75">
      <c r="B208" s="59"/>
      <c r="C208" s="59"/>
      <c r="D208" s="61">
        <v>324</v>
      </c>
      <c r="E208" s="48" t="s">
        <v>49</v>
      </c>
      <c r="F208" s="48"/>
      <c r="G208" s="48"/>
      <c r="H208" s="48"/>
      <c r="I208" s="48"/>
      <c r="J208" s="50">
        <f>J209</f>
        <v>41292.09</v>
      </c>
      <c r="K208" s="62">
        <v>50000</v>
      </c>
      <c r="L208" s="62">
        <f>L209</f>
        <v>5000</v>
      </c>
      <c r="M208" s="62">
        <f>M209</f>
        <v>4489.88</v>
      </c>
      <c r="N208" s="110">
        <f t="shared" si="16"/>
        <v>0.1087346268982752</v>
      </c>
      <c r="O208" s="108">
        <f t="shared" si="17"/>
        <v>0.897976</v>
      </c>
    </row>
    <row r="209" spans="2:15" ht="12.75">
      <c r="B209" s="59"/>
      <c r="C209" s="59"/>
      <c r="D209" s="61">
        <v>3241</v>
      </c>
      <c r="E209" s="48" t="s">
        <v>49</v>
      </c>
      <c r="F209" s="48"/>
      <c r="G209" s="48"/>
      <c r="H209" s="48"/>
      <c r="I209" s="48"/>
      <c r="J209" s="50">
        <v>41292.09</v>
      </c>
      <c r="K209" s="62">
        <v>50000</v>
      </c>
      <c r="L209" s="62">
        <v>5000</v>
      </c>
      <c r="M209" s="62">
        <v>4489.88</v>
      </c>
      <c r="N209" s="110">
        <f t="shared" si="16"/>
        <v>0.1087346268982752</v>
      </c>
      <c r="O209" s="108">
        <f t="shared" si="17"/>
        <v>0.897976</v>
      </c>
    </row>
    <row r="210" spans="2:15" ht="12.75">
      <c r="B210" s="59"/>
      <c r="C210" s="59"/>
      <c r="D210" s="61">
        <v>329</v>
      </c>
      <c r="E210" s="48" t="s">
        <v>76</v>
      </c>
      <c r="F210" s="48"/>
      <c r="G210" s="48"/>
      <c r="H210" s="48"/>
      <c r="I210" s="48"/>
      <c r="J210" s="50">
        <f>J211</f>
        <v>0</v>
      </c>
      <c r="K210" s="62">
        <v>5000</v>
      </c>
      <c r="L210" s="62">
        <v>5000</v>
      </c>
      <c r="M210" s="62">
        <f>M211</f>
        <v>0</v>
      </c>
      <c r="N210" s="110">
        <v>0</v>
      </c>
      <c r="O210" s="108">
        <f t="shared" si="17"/>
        <v>0</v>
      </c>
    </row>
    <row r="211" spans="2:15" ht="12.75">
      <c r="B211" s="59"/>
      <c r="C211" s="59"/>
      <c r="D211" s="61">
        <v>3299</v>
      </c>
      <c r="E211" s="48" t="s">
        <v>50</v>
      </c>
      <c r="F211" s="48"/>
      <c r="G211" s="48"/>
      <c r="H211" s="48"/>
      <c r="I211" s="48"/>
      <c r="J211" s="50">
        <v>0</v>
      </c>
      <c r="K211" s="62">
        <v>5000</v>
      </c>
      <c r="L211" s="62">
        <v>5000</v>
      </c>
      <c r="M211" s="62">
        <v>0</v>
      </c>
      <c r="N211" s="110">
        <v>0</v>
      </c>
      <c r="O211" s="108">
        <f t="shared" si="17"/>
        <v>0</v>
      </c>
    </row>
    <row r="212" spans="2:15" ht="12.75">
      <c r="B212" s="59"/>
      <c r="C212" s="59"/>
      <c r="D212" s="61">
        <v>329</v>
      </c>
      <c r="E212" s="48" t="s">
        <v>50</v>
      </c>
      <c r="F212" s="48"/>
      <c r="G212" s="48"/>
      <c r="H212" s="48"/>
      <c r="I212" s="48"/>
      <c r="J212" s="50">
        <f>SUM(J213:J217)</f>
        <v>219149.37</v>
      </c>
      <c r="K212" s="62">
        <v>230000</v>
      </c>
      <c r="L212" s="62">
        <v>180000</v>
      </c>
      <c r="M212" s="62">
        <f>SUM(M213:M217)</f>
        <v>139662.94</v>
      </c>
      <c r="N212" s="110">
        <f t="shared" si="16"/>
        <v>0.63729564908172</v>
      </c>
      <c r="O212" s="108">
        <f t="shared" si="17"/>
        <v>0.7759052222222222</v>
      </c>
    </row>
    <row r="213" spans="2:15" ht="12.75">
      <c r="B213" s="59"/>
      <c r="C213" s="59"/>
      <c r="D213" s="61">
        <v>3291</v>
      </c>
      <c r="E213" s="48" t="s">
        <v>275</v>
      </c>
      <c r="F213" s="48"/>
      <c r="G213" s="48"/>
      <c r="H213" s="48"/>
      <c r="I213" s="48"/>
      <c r="J213" s="50">
        <v>208255.4</v>
      </c>
      <c r="K213" s="62">
        <v>209000</v>
      </c>
      <c r="L213" s="62">
        <v>159000</v>
      </c>
      <c r="M213" s="62">
        <v>128047.58</v>
      </c>
      <c r="N213" s="110">
        <f t="shared" si="16"/>
        <v>0.614858390226616</v>
      </c>
      <c r="O213" s="108">
        <f t="shared" si="17"/>
        <v>0.8053306918238994</v>
      </c>
    </row>
    <row r="214" spans="2:15" ht="12.75">
      <c r="B214" s="59"/>
      <c r="C214" s="59"/>
      <c r="D214" s="61">
        <v>3292</v>
      </c>
      <c r="E214" s="48" t="s">
        <v>274</v>
      </c>
      <c r="F214" s="48"/>
      <c r="G214" s="48"/>
      <c r="H214" s="48"/>
      <c r="I214" s="48"/>
      <c r="J214" s="50">
        <v>3357.18</v>
      </c>
      <c r="K214" s="62">
        <v>3500</v>
      </c>
      <c r="L214" s="62">
        <v>3500</v>
      </c>
      <c r="M214" s="62">
        <v>3449.42</v>
      </c>
      <c r="N214" s="110">
        <f t="shared" si="16"/>
        <v>1.027475440697252</v>
      </c>
      <c r="O214" s="108">
        <f t="shared" si="17"/>
        <v>0.9855485714285714</v>
      </c>
    </row>
    <row r="215" spans="2:15" ht="12.75">
      <c r="B215" s="59"/>
      <c r="C215" s="59"/>
      <c r="D215" s="61">
        <v>3293</v>
      </c>
      <c r="E215" s="48" t="s">
        <v>248</v>
      </c>
      <c r="F215" s="48"/>
      <c r="G215" s="48"/>
      <c r="H215" s="48"/>
      <c r="I215" s="48"/>
      <c r="J215" s="50">
        <v>1528.41</v>
      </c>
      <c r="K215" s="62">
        <v>5500</v>
      </c>
      <c r="L215" s="62">
        <v>5500</v>
      </c>
      <c r="M215" s="62">
        <v>2049.4</v>
      </c>
      <c r="N215" s="110">
        <f t="shared" si="16"/>
        <v>1.3408705779208459</v>
      </c>
      <c r="O215" s="108">
        <f t="shared" si="17"/>
        <v>0.37261818181818185</v>
      </c>
    </row>
    <row r="216" spans="2:15" ht="12.75">
      <c r="B216" s="59"/>
      <c r="C216" s="59"/>
      <c r="D216" s="61">
        <v>3294</v>
      </c>
      <c r="E216" s="48" t="s">
        <v>252</v>
      </c>
      <c r="F216" s="48"/>
      <c r="G216" s="48"/>
      <c r="H216" s="48"/>
      <c r="I216" s="48"/>
      <c r="J216" s="50">
        <v>2000</v>
      </c>
      <c r="K216" s="62">
        <v>2000</v>
      </c>
      <c r="L216" s="62">
        <v>2000</v>
      </c>
      <c r="M216" s="62">
        <v>2000</v>
      </c>
      <c r="N216" s="110">
        <f t="shared" si="16"/>
        <v>1</v>
      </c>
      <c r="O216" s="108">
        <f t="shared" si="17"/>
        <v>1</v>
      </c>
    </row>
    <row r="217" spans="2:15" ht="12.75">
      <c r="B217" s="59"/>
      <c r="C217" s="59"/>
      <c r="D217" s="61">
        <v>3299</v>
      </c>
      <c r="E217" s="48" t="s">
        <v>50</v>
      </c>
      <c r="F217" s="48"/>
      <c r="G217" s="48"/>
      <c r="H217" s="48"/>
      <c r="I217" s="48"/>
      <c r="J217" s="50">
        <v>4008.38</v>
      </c>
      <c r="K217" s="62">
        <v>10000</v>
      </c>
      <c r="L217" s="62">
        <v>10000</v>
      </c>
      <c r="M217" s="62">
        <v>4116.54</v>
      </c>
      <c r="N217" s="110">
        <f t="shared" si="16"/>
        <v>1.0269834696311229</v>
      </c>
      <c r="O217" s="108">
        <f t="shared" si="17"/>
        <v>0.411654</v>
      </c>
    </row>
    <row r="218" spans="2:15" ht="12.75" customHeight="1">
      <c r="B218" s="59"/>
      <c r="C218" s="63"/>
      <c r="D218" s="21">
        <v>37</v>
      </c>
      <c r="E218" s="227" t="s">
        <v>53</v>
      </c>
      <c r="F218" s="228"/>
      <c r="G218" s="228"/>
      <c r="H218" s="228"/>
      <c r="I218" s="228"/>
      <c r="J218" s="41">
        <v>0</v>
      </c>
      <c r="K218" s="64">
        <f>K219</f>
        <v>2000</v>
      </c>
      <c r="L218" s="23">
        <v>2000</v>
      </c>
      <c r="M218" s="23">
        <f>M219</f>
        <v>0</v>
      </c>
      <c r="N218" s="132">
        <v>0</v>
      </c>
      <c r="O218" s="132">
        <f>M218/L218</f>
        <v>0</v>
      </c>
    </row>
    <row r="219" spans="2:15" ht="12.75">
      <c r="B219" s="59"/>
      <c r="C219" s="59"/>
      <c r="D219" s="61">
        <v>372</v>
      </c>
      <c r="E219" s="48" t="s">
        <v>54</v>
      </c>
      <c r="F219" s="48"/>
      <c r="G219" s="48"/>
      <c r="H219" s="48"/>
      <c r="I219" s="48"/>
      <c r="J219" s="50">
        <v>0</v>
      </c>
      <c r="K219" s="62">
        <v>2000</v>
      </c>
      <c r="L219" s="62">
        <v>2000</v>
      </c>
      <c r="M219" s="62">
        <v>0</v>
      </c>
      <c r="N219" s="133">
        <v>0</v>
      </c>
      <c r="O219" s="133">
        <f aca="true" t="shared" si="18" ref="O219:O227">M219/L219</f>
        <v>0</v>
      </c>
    </row>
    <row r="220" spans="2:15" ht="12.75">
      <c r="B220" s="59"/>
      <c r="C220" s="59"/>
      <c r="D220" s="61">
        <v>3722</v>
      </c>
      <c r="E220" s="48" t="s">
        <v>245</v>
      </c>
      <c r="F220" s="48"/>
      <c r="G220" s="48"/>
      <c r="H220" s="48"/>
      <c r="I220" s="48"/>
      <c r="J220" s="50">
        <v>0</v>
      </c>
      <c r="K220" s="62">
        <v>2000</v>
      </c>
      <c r="L220" s="62">
        <v>2000</v>
      </c>
      <c r="M220" s="62">
        <v>0</v>
      </c>
      <c r="N220" s="133">
        <v>0</v>
      </c>
      <c r="O220" s="133">
        <f t="shared" si="18"/>
        <v>0</v>
      </c>
    </row>
    <row r="221" spans="2:15" ht="12.75">
      <c r="B221" s="59"/>
      <c r="C221" s="59"/>
      <c r="D221" s="44">
        <v>38</v>
      </c>
      <c r="E221" s="48" t="s">
        <v>77</v>
      </c>
      <c r="F221" s="48"/>
      <c r="G221" s="48"/>
      <c r="H221" s="48"/>
      <c r="I221" s="48"/>
      <c r="J221" s="46">
        <f>J222</f>
        <v>1500</v>
      </c>
      <c r="K221" s="46">
        <f>K222</f>
        <v>2000</v>
      </c>
      <c r="L221" s="46">
        <v>2000</v>
      </c>
      <c r="M221" s="46">
        <f>M222</f>
        <v>488.75</v>
      </c>
      <c r="N221" s="132">
        <f>M221/J221</f>
        <v>0.3258333333333333</v>
      </c>
      <c r="O221" s="132">
        <f t="shared" si="18"/>
        <v>0.244375</v>
      </c>
    </row>
    <row r="222" spans="2:15" ht="12.75">
      <c r="B222" s="59"/>
      <c r="C222" s="59"/>
      <c r="D222" s="61">
        <v>381</v>
      </c>
      <c r="E222" s="48" t="s">
        <v>56</v>
      </c>
      <c r="F222" s="48"/>
      <c r="G222" s="48"/>
      <c r="H222" s="48"/>
      <c r="I222" s="48"/>
      <c r="J222" s="50">
        <f>J223</f>
        <v>1500</v>
      </c>
      <c r="K222" s="62">
        <v>2000</v>
      </c>
      <c r="L222" s="62">
        <v>2000</v>
      </c>
      <c r="M222" s="62">
        <f>M223</f>
        <v>488.75</v>
      </c>
      <c r="N222" s="133">
        <f>M222/J222</f>
        <v>0.3258333333333333</v>
      </c>
      <c r="O222" s="133">
        <f t="shared" si="18"/>
        <v>0.244375</v>
      </c>
    </row>
    <row r="223" spans="2:15" ht="12.75">
      <c r="B223" s="59"/>
      <c r="C223" s="59"/>
      <c r="D223" s="61">
        <v>3811</v>
      </c>
      <c r="E223" s="48" t="s">
        <v>243</v>
      </c>
      <c r="F223" s="48"/>
      <c r="G223" s="48"/>
      <c r="H223" s="48"/>
      <c r="I223" s="48"/>
      <c r="J223" s="50">
        <v>1500</v>
      </c>
      <c r="K223" s="62">
        <v>2000</v>
      </c>
      <c r="L223" s="62">
        <v>2000</v>
      </c>
      <c r="M223" s="62">
        <v>488.75</v>
      </c>
      <c r="N223" s="133">
        <f>M223/J223</f>
        <v>0.3258333333333333</v>
      </c>
      <c r="O223" s="133">
        <f t="shared" si="18"/>
        <v>0.244375</v>
      </c>
    </row>
    <row r="224" spans="2:15" ht="12.75">
      <c r="B224" s="59"/>
      <c r="C224" s="59"/>
      <c r="D224" s="44">
        <v>4</v>
      </c>
      <c r="E224" s="48" t="s">
        <v>58</v>
      </c>
      <c r="F224" s="48"/>
      <c r="G224" s="48"/>
      <c r="H224" s="48"/>
      <c r="I224" s="48"/>
      <c r="J224" s="46">
        <v>0</v>
      </c>
      <c r="K224" s="46">
        <f aca="true" t="shared" si="19" ref="K224:M225">K225</f>
        <v>80000</v>
      </c>
      <c r="L224" s="46">
        <f t="shared" si="19"/>
        <v>70000</v>
      </c>
      <c r="M224" s="46">
        <f t="shared" si="19"/>
        <v>15937.5</v>
      </c>
      <c r="N224" s="132">
        <v>0</v>
      </c>
      <c r="O224" s="132">
        <f t="shared" si="18"/>
        <v>0.22767857142857142</v>
      </c>
    </row>
    <row r="225" spans="2:15" ht="12.75">
      <c r="B225" s="59"/>
      <c r="C225" s="59"/>
      <c r="D225" s="44">
        <v>42</v>
      </c>
      <c r="E225" s="48" t="s">
        <v>62</v>
      </c>
      <c r="F225" s="48"/>
      <c r="G225" s="48"/>
      <c r="H225" s="48"/>
      <c r="I225" s="48"/>
      <c r="J225" s="50">
        <v>0</v>
      </c>
      <c r="K225" s="62">
        <f t="shared" si="19"/>
        <v>80000</v>
      </c>
      <c r="L225" s="62">
        <f t="shared" si="19"/>
        <v>70000</v>
      </c>
      <c r="M225" s="62">
        <f t="shared" si="19"/>
        <v>15937.5</v>
      </c>
      <c r="N225" s="133">
        <v>0</v>
      </c>
      <c r="O225" s="133">
        <f t="shared" si="18"/>
        <v>0.22767857142857142</v>
      </c>
    </row>
    <row r="226" spans="2:15" ht="12.75">
      <c r="B226" s="59"/>
      <c r="C226" s="59"/>
      <c r="D226" s="61">
        <v>426</v>
      </c>
      <c r="E226" s="48" t="s">
        <v>78</v>
      </c>
      <c r="F226" s="48"/>
      <c r="G226" s="48"/>
      <c r="H226" s="48"/>
      <c r="I226" s="48"/>
      <c r="J226" s="50">
        <v>0</v>
      </c>
      <c r="K226" s="62">
        <v>80000</v>
      </c>
      <c r="L226" s="62">
        <f>L227</f>
        <v>70000</v>
      </c>
      <c r="M226" s="62">
        <f>M227</f>
        <v>15937.5</v>
      </c>
      <c r="N226" s="133">
        <v>0</v>
      </c>
      <c r="O226" s="133">
        <f t="shared" si="18"/>
        <v>0.22767857142857142</v>
      </c>
    </row>
    <row r="227" spans="2:15" ht="12.75">
      <c r="B227" s="59"/>
      <c r="C227" s="59"/>
      <c r="D227" s="61">
        <v>4263</v>
      </c>
      <c r="E227" s="48" t="s">
        <v>273</v>
      </c>
      <c r="F227" s="48"/>
      <c r="G227" s="48"/>
      <c r="H227" s="48"/>
      <c r="I227" s="48"/>
      <c r="J227" s="50">
        <v>0</v>
      </c>
      <c r="K227" s="62">
        <v>80000</v>
      </c>
      <c r="L227" s="62">
        <v>70000</v>
      </c>
      <c r="M227" s="62">
        <v>15937.5</v>
      </c>
      <c r="N227" s="133">
        <v>0</v>
      </c>
      <c r="O227" s="133">
        <f t="shared" si="18"/>
        <v>0.22767857142857142</v>
      </c>
    </row>
    <row r="228" spans="4:15" ht="12.75">
      <c r="D228" s="49"/>
      <c r="E228" s="45" t="s">
        <v>79</v>
      </c>
      <c r="F228" s="24"/>
      <c r="G228" s="24"/>
      <c r="H228" s="24"/>
      <c r="I228" s="24"/>
      <c r="J228" s="62"/>
      <c r="K228" s="62"/>
      <c r="L228" s="62"/>
      <c r="M228" s="62"/>
      <c r="N228" s="108"/>
      <c r="O228" s="60"/>
    </row>
    <row r="229" spans="4:15" ht="12.75">
      <c r="D229" s="49"/>
      <c r="E229" s="45" t="s">
        <v>80</v>
      </c>
      <c r="F229" s="24"/>
      <c r="G229" s="24"/>
      <c r="H229" s="24"/>
      <c r="I229" s="24"/>
      <c r="J229" s="62"/>
      <c r="K229" s="62"/>
      <c r="L229" s="62"/>
      <c r="M229" s="62"/>
      <c r="N229" s="108"/>
      <c r="O229" s="60"/>
    </row>
    <row r="230" spans="2:15" ht="12.75">
      <c r="B230" s="59"/>
      <c r="C230" s="59"/>
      <c r="D230" s="44">
        <v>3</v>
      </c>
      <c r="E230" s="48" t="s">
        <v>40</v>
      </c>
      <c r="F230" s="48"/>
      <c r="G230" s="48"/>
      <c r="H230" s="48"/>
      <c r="I230" s="48"/>
      <c r="J230" s="46">
        <f>J231</f>
        <v>3000</v>
      </c>
      <c r="K230" s="46">
        <f>K231</f>
        <v>3000</v>
      </c>
      <c r="L230" s="46">
        <v>3000</v>
      </c>
      <c r="M230" s="46">
        <f>M231</f>
        <v>2500</v>
      </c>
      <c r="N230" s="135">
        <f>M230/J230</f>
        <v>0.8333333333333334</v>
      </c>
      <c r="O230" s="137">
        <f>M230/L230</f>
        <v>0.8333333333333334</v>
      </c>
    </row>
    <row r="231" spans="2:15" ht="12.75">
      <c r="B231" s="59"/>
      <c r="C231" s="59"/>
      <c r="D231" s="44">
        <v>32</v>
      </c>
      <c r="E231" s="48" t="s">
        <v>45</v>
      </c>
      <c r="F231" s="48"/>
      <c r="G231" s="48"/>
      <c r="H231" s="48"/>
      <c r="I231" s="48"/>
      <c r="J231" s="50">
        <f>J232</f>
        <v>3000</v>
      </c>
      <c r="K231" s="62">
        <f>K232</f>
        <v>3000</v>
      </c>
      <c r="L231" s="62">
        <v>3000</v>
      </c>
      <c r="M231" s="62">
        <f>M232</f>
        <v>2500</v>
      </c>
      <c r="N231" s="110">
        <f>M231/J231</f>
        <v>0.8333333333333334</v>
      </c>
      <c r="O231" s="111">
        <f aca="true" t="shared" si="20" ref="O231:O251">M231/L231</f>
        <v>0.8333333333333334</v>
      </c>
    </row>
    <row r="232" spans="2:15" ht="12.75">
      <c r="B232" s="59"/>
      <c r="C232" s="59"/>
      <c r="D232" s="61">
        <v>323</v>
      </c>
      <c r="E232" s="48" t="s">
        <v>81</v>
      </c>
      <c r="F232" s="48"/>
      <c r="G232" s="48"/>
      <c r="H232" s="48"/>
      <c r="I232" s="48"/>
      <c r="J232" s="50">
        <f>J233</f>
        <v>3000</v>
      </c>
      <c r="K232" s="62">
        <v>3000</v>
      </c>
      <c r="L232" s="62">
        <v>3000</v>
      </c>
      <c r="M232" s="62">
        <v>2500</v>
      </c>
      <c r="N232" s="110">
        <f>M232/J232</f>
        <v>0.8333333333333334</v>
      </c>
      <c r="O232" s="111">
        <f t="shared" si="20"/>
        <v>0.8333333333333334</v>
      </c>
    </row>
    <row r="233" spans="2:15" ht="12.75">
      <c r="B233" s="59"/>
      <c r="C233" s="59"/>
      <c r="D233" s="61">
        <v>3233</v>
      </c>
      <c r="E233" s="48" t="s">
        <v>259</v>
      </c>
      <c r="F233" s="48"/>
      <c r="G233" s="48"/>
      <c r="H233" s="48"/>
      <c r="I233" s="48"/>
      <c r="J233" s="50">
        <v>3000</v>
      </c>
      <c r="K233" s="62">
        <v>3000</v>
      </c>
      <c r="L233" s="62">
        <v>3000</v>
      </c>
      <c r="M233" s="62">
        <v>2500</v>
      </c>
      <c r="N233" s="110">
        <f>M233/J233</f>
        <v>0.8333333333333334</v>
      </c>
      <c r="O233" s="111">
        <f t="shared" si="20"/>
        <v>0.8333333333333334</v>
      </c>
    </row>
    <row r="234" spans="2:15" ht="12.75">
      <c r="B234" s="59"/>
      <c r="C234" s="59"/>
      <c r="D234" s="61"/>
      <c r="E234" s="69" t="s">
        <v>82</v>
      </c>
      <c r="F234" s="48"/>
      <c r="G234" s="48"/>
      <c r="H234" s="48"/>
      <c r="I234" s="48"/>
      <c r="J234" s="50"/>
      <c r="K234" s="62"/>
      <c r="L234" s="62"/>
      <c r="M234" s="62"/>
      <c r="N234" s="110"/>
      <c r="O234" s="111"/>
    </row>
    <row r="235" spans="2:15" ht="12.75">
      <c r="B235" s="59"/>
      <c r="C235" s="59"/>
      <c r="D235" s="44">
        <v>3</v>
      </c>
      <c r="E235" s="70" t="s">
        <v>40</v>
      </c>
      <c r="F235" s="48"/>
      <c r="G235" s="48"/>
      <c r="H235" s="48"/>
      <c r="I235" s="48"/>
      <c r="J235" s="46">
        <f>J236</f>
        <v>1000</v>
      </c>
      <c r="K235" s="46">
        <f>K236</f>
        <v>8000</v>
      </c>
      <c r="L235" s="46">
        <f>L236</f>
        <v>1000</v>
      </c>
      <c r="M235" s="46">
        <f>M236</f>
        <v>1000</v>
      </c>
      <c r="N235" s="110">
        <f aca="true" t="shared" si="21" ref="N235:N251">M235/J235</f>
        <v>1</v>
      </c>
      <c r="O235" s="137">
        <f t="shared" si="20"/>
        <v>1</v>
      </c>
    </row>
    <row r="236" spans="2:15" ht="12.75">
      <c r="B236" s="59"/>
      <c r="C236" s="59"/>
      <c r="D236" s="44">
        <v>38</v>
      </c>
      <c r="E236" s="48" t="s">
        <v>77</v>
      </c>
      <c r="F236" s="48"/>
      <c r="G236" s="48"/>
      <c r="H236" s="48"/>
      <c r="I236" s="48"/>
      <c r="J236" s="50">
        <f>J237+J239</f>
        <v>1000</v>
      </c>
      <c r="K236" s="50">
        <f>K237+K239</f>
        <v>8000</v>
      </c>
      <c r="L236" s="62">
        <f>L237+L239</f>
        <v>1000</v>
      </c>
      <c r="M236" s="62">
        <f>M237+M239</f>
        <v>1000</v>
      </c>
      <c r="N236" s="110">
        <f t="shared" si="21"/>
        <v>1</v>
      </c>
      <c r="O236" s="111">
        <f t="shared" si="20"/>
        <v>1</v>
      </c>
    </row>
    <row r="237" spans="2:15" ht="12.75">
      <c r="B237" s="59"/>
      <c r="C237" s="59"/>
      <c r="D237" s="61">
        <v>381</v>
      </c>
      <c r="E237" s="48" t="s">
        <v>56</v>
      </c>
      <c r="F237" s="48"/>
      <c r="G237" s="48"/>
      <c r="H237" s="48"/>
      <c r="I237" s="48"/>
      <c r="J237" s="50">
        <f>J238</f>
        <v>1000</v>
      </c>
      <c r="K237" s="62">
        <v>1000</v>
      </c>
      <c r="L237" s="62">
        <v>1000</v>
      </c>
      <c r="M237" s="62">
        <f>M238</f>
        <v>1000</v>
      </c>
      <c r="N237" s="110">
        <f t="shared" si="21"/>
        <v>1</v>
      </c>
      <c r="O237" s="111">
        <f t="shared" si="20"/>
        <v>1</v>
      </c>
    </row>
    <row r="238" spans="2:15" ht="12.75">
      <c r="B238" s="59"/>
      <c r="C238" s="59"/>
      <c r="D238" s="61">
        <v>3811</v>
      </c>
      <c r="E238" s="48" t="s">
        <v>247</v>
      </c>
      <c r="F238" s="48"/>
      <c r="G238" s="48"/>
      <c r="H238" s="48"/>
      <c r="I238" s="48"/>
      <c r="J238" s="50">
        <v>1000</v>
      </c>
      <c r="K238" s="62">
        <v>1000</v>
      </c>
      <c r="L238" s="62">
        <v>1000</v>
      </c>
      <c r="M238" s="62">
        <v>1000</v>
      </c>
      <c r="N238" s="110">
        <f t="shared" si="21"/>
        <v>1</v>
      </c>
      <c r="O238" s="111">
        <f t="shared" si="20"/>
        <v>1</v>
      </c>
    </row>
    <row r="239" spans="2:15" ht="12.75">
      <c r="B239" s="59"/>
      <c r="C239" s="59"/>
      <c r="D239" s="61">
        <v>381</v>
      </c>
      <c r="E239" s="48" t="s">
        <v>183</v>
      </c>
      <c r="F239" s="48"/>
      <c r="G239" s="48"/>
      <c r="H239" s="48"/>
      <c r="I239" s="48"/>
      <c r="J239" s="50">
        <v>0</v>
      </c>
      <c r="K239" s="62">
        <v>7000</v>
      </c>
      <c r="L239" s="62">
        <f>L241</f>
        <v>0</v>
      </c>
      <c r="M239" s="62">
        <v>0</v>
      </c>
      <c r="N239" s="110">
        <v>0</v>
      </c>
      <c r="O239" s="111">
        <v>0</v>
      </c>
    </row>
    <row r="240" spans="2:15" ht="12.75">
      <c r="B240" s="59"/>
      <c r="C240" s="59"/>
      <c r="D240" s="177"/>
      <c r="E240" s="175"/>
      <c r="F240" s="175"/>
      <c r="G240" s="175"/>
      <c r="H240" s="175"/>
      <c r="I240" s="175"/>
      <c r="J240" s="157"/>
      <c r="K240" s="178"/>
      <c r="L240" s="178"/>
      <c r="M240" s="178"/>
      <c r="N240" s="138"/>
      <c r="O240" s="179">
        <v>7</v>
      </c>
    </row>
    <row r="241" spans="2:15" ht="12.75">
      <c r="B241" s="59"/>
      <c r="C241" s="59"/>
      <c r="D241" s="181">
        <v>3811</v>
      </c>
      <c r="E241" s="182" t="s">
        <v>243</v>
      </c>
      <c r="F241" s="182"/>
      <c r="G241" s="182"/>
      <c r="H241" s="182"/>
      <c r="I241" s="182"/>
      <c r="J241" s="183">
        <v>0</v>
      </c>
      <c r="K241" s="184">
        <v>7000</v>
      </c>
      <c r="L241" s="184">
        <v>0</v>
      </c>
      <c r="M241" s="184">
        <v>0</v>
      </c>
      <c r="N241" s="185">
        <v>0</v>
      </c>
      <c r="O241" s="186">
        <v>0</v>
      </c>
    </row>
    <row r="242" spans="2:15" ht="12.75">
      <c r="B242" s="59"/>
      <c r="C242" s="59"/>
      <c r="D242" s="181"/>
      <c r="E242" s="187" t="s">
        <v>225</v>
      </c>
      <c r="F242" s="182"/>
      <c r="G242" s="182"/>
      <c r="H242" s="182"/>
      <c r="I242" s="182"/>
      <c r="J242" s="183"/>
      <c r="K242" s="184"/>
      <c r="L242" s="184"/>
      <c r="M242" s="184"/>
      <c r="N242" s="185"/>
      <c r="O242" s="186"/>
    </row>
    <row r="243" spans="2:15" ht="12.75">
      <c r="B243" s="59"/>
      <c r="C243" s="59"/>
      <c r="D243" s="188">
        <v>3</v>
      </c>
      <c r="E243" s="189" t="s">
        <v>40</v>
      </c>
      <c r="F243" s="182"/>
      <c r="G243" s="182"/>
      <c r="H243" s="182"/>
      <c r="I243" s="182"/>
      <c r="J243" s="190">
        <f>J244</f>
        <v>4000</v>
      </c>
      <c r="K243" s="190">
        <f>K244</f>
        <v>10000</v>
      </c>
      <c r="L243" s="190">
        <v>16000</v>
      </c>
      <c r="M243" s="190">
        <f>M244</f>
        <v>14000</v>
      </c>
      <c r="N243" s="185">
        <f t="shared" si="21"/>
        <v>3.5</v>
      </c>
      <c r="O243" s="191">
        <f t="shared" si="20"/>
        <v>0.875</v>
      </c>
    </row>
    <row r="244" spans="2:15" ht="12.75">
      <c r="B244" s="59"/>
      <c r="C244" s="59"/>
      <c r="D244" s="188">
        <v>32</v>
      </c>
      <c r="E244" s="189" t="s">
        <v>45</v>
      </c>
      <c r="F244" s="182"/>
      <c r="G244" s="182"/>
      <c r="H244" s="182"/>
      <c r="I244" s="182"/>
      <c r="J244" s="183">
        <f>J245</f>
        <v>4000</v>
      </c>
      <c r="K244" s="184">
        <f>K245</f>
        <v>10000</v>
      </c>
      <c r="L244" s="184">
        <v>16000</v>
      </c>
      <c r="M244" s="184">
        <f>M245</f>
        <v>14000</v>
      </c>
      <c r="N244" s="185">
        <f t="shared" si="21"/>
        <v>3.5</v>
      </c>
      <c r="O244" s="186">
        <f t="shared" si="20"/>
        <v>0.875</v>
      </c>
    </row>
    <row r="245" spans="2:15" ht="12.75">
      <c r="B245" s="59"/>
      <c r="C245" s="59"/>
      <c r="D245" s="181">
        <v>323</v>
      </c>
      <c r="E245" s="189" t="s">
        <v>48</v>
      </c>
      <c r="F245" s="182"/>
      <c r="G245" s="182"/>
      <c r="H245" s="182"/>
      <c r="I245" s="182"/>
      <c r="J245" s="183">
        <f>J246</f>
        <v>4000</v>
      </c>
      <c r="K245" s="184">
        <v>10000</v>
      </c>
      <c r="L245" s="184">
        <v>16000</v>
      </c>
      <c r="M245" s="184">
        <f>M246</f>
        <v>14000</v>
      </c>
      <c r="N245" s="185">
        <f t="shared" si="21"/>
        <v>3.5</v>
      </c>
      <c r="O245" s="186">
        <f t="shared" si="20"/>
        <v>0.875</v>
      </c>
    </row>
    <row r="246" spans="2:15" ht="12.75">
      <c r="B246" s="59"/>
      <c r="C246" s="59"/>
      <c r="D246" s="181">
        <v>3237</v>
      </c>
      <c r="E246" s="189" t="s">
        <v>260</v>
      </c>
      <c r="F246" s="182"/>
      <c r="G246" s="182"/>
      <c r="H246" s="182"/>
      <c r="I246" s="182"/>
      <c r="J246" s="183">
        <v>4000</v>
      </c>
      <c r="K246" s="184">
        <v>10000</v>
      </c>
      <c r="L246" s="184">
        <v>16000</v>
      </c>
      <c r="M246" s="184">
        <v>14000</v>
      </c>
      <c r="N246" s="185">
        <f t="shared" si="21"/>
        <v>3.5</v>
      </c>
      <c r="O246" s="186">
        <f t="shared" si="20"/>
        <v>0.875</v>
      </c>
    </row>
    <row r="247" spans="2:15" ht="12.75">
      <c r="B247" s="59"/>
      <c r="C247" s="59"/>
      <c r="D247" s="181"/>
      <c r="E247" s="187" t="s">
        <v>226</v>
      </c>
      <c r="F247" s="182"/>
      <c r="G247" s="182"/>
      <c r="H247" s="182"/>
      <c r="I247" s="182"/>
      <c r="J247" s="183"/>
      <c r="K247" s="184"/>
      <c r="L247" s="184"/>
      <c r="M247" s="184"/>
      <c r="N247" s="185"/>
      <c r="O247" s="186"/>
    </row>
    <row r="248" spans="2:15" ht="12.75">
      <c r="B248" s="59"/>
      <c r="C248" s="59"/>
      <c r="D248" s="188">
        <v>3</v>
      </c>
      <c r="E248" s="189" t="s">
        <v>40</v>
      </c>
      <c r="F248" s="182"/>
      <c r="G248" s="182"/>
      <c r="H248" s="182"/>
      <c r="I248" s="182"/>
      <c r="J248" s="190">
        <f>J249</f>
        <v>1020</v>
      </c>
      <c r="K248" s="190">
        <f>K249</f>
        <v>1200</v>
      </c>
      <c r="L248" s="190">
        <v>1200</v>
      </c>
      <c r="M248" s="190">
        <f>M249</f>
        <v>279.87</v>
      </c>
      <c r="N248" s="185">
        <f t="shared" si="21"/>
        <v>0.27438235294117647</v>
      </c>
      <c r="O248" s="191">
        <f t="shared" si="20"/>
        <v>0.23322500000000002</v>
      </c>
    </row>
    <row r="249" spans="2:15" ht="12.75">
      <c r="B249" s="59"/>
      <c r="C249" s="59"/>
      <c r="D249" s="188">
        <v>38</v>
      </c>
      <c r="E249" s="189" t="s">
        <v>77</v>
      </c>
      <c r="F249" s="182"/>
      <c r="G249" s="182"/>
      <c r="H249" s="182"/>
      <c r="I249" s="182"/>
      <c r="J249" s="183">
        <f>J250</f>
        <v>1020</v>
      </c>
      <c r="K249" s="184">
        <f>K250</f>
        <v>1200</v>
      </c>
      <c r="L249" s="184">
        <v>1200</v>
      </c>
      <c r="M249" s="184">
        <f>M250</f>
        <v>279.87</v>
      </c>
      <c r="N249" s="185">
        <f t="shared" si="21"/>
        <v>0.27438235294117647</v>
      </c>
      <c r="O249" s="186">
        <f t="shared" si="20"/>
        <v>0.23322500000000002</v>
      </c>
    </row>
    <row r="250" spans="2:15" ht="12.75">
      <c r="B250" s="59"/>
      <c r="C250" s="59"/>
      <c r="D250" s="181">
        <v>381</v>
      </c>
      <c r="E250" s="189" t="s">
        <v>56</v>
      </c>
      <c r="F250" s="182"/>
      <c r="G250" s="182"/>
      <c r="H250" s="182"/>
      <c r="I250" s="182"/>
      <c r="J250" s="183">
        <f>J251</f>
        <v>1020</v>
      </c>
      <c r="K250" s="184">
        <v>1200</v>
      </c>
      <c r="L250" s="184">
        <v>1200</v>
      </c>
      <c r="M250" s="184">
        <v>279.87</v>
      </c>
      <c r="N250" s="185">
        <f t="shared" si="21"/>
        <v>0.27438235294117647</v>
      </c>
      <c r="O250" s="186">
        <f t="shared" si="20"/>
        <v>0.23322500000000002</v>
      </c>
    </row>
    <row r="251" spans="2:15" ht="12.75">
      <c r="B251" s="59"/>
      <c r="C251" s="59"/>
      <c r="D251" s="181">
        <v>3811</v>
      </c>
      <c r="E251" s="189" t="s">
        <v>243</v>
      </c>
      <c r="F251" s="182"/>
      <c r="G251" s="182"/>
      <c r="H251" s="182"/>
      <c r="I251" s="182"/>
      <c r="J251" s="183">
        <v>1020</v>
      </c>
      <c r="K251" s="184">
        <v>1200</v>
      </c>
      <c r="L251" s="184">
        <v>1200</v>
      </c>
      <c r="M251" s="184">
        <v>279.87</v>
      </c>
      <c r="N251" s="185">
        <f t="shared" si="21"/>
        <v>0.27438235294117647</v>
      </c>
      <c r="O251" s="186">
        <f t="shared" si="20"/>
        <v>0.23322500000000002</v>
      </c>
    </row>
    <row r="252" spans="2:15" ht="12.75">
      <c r="B252" s="59"/>
      <c r="C252" s="59"/>
      <c r="D252" s="181"/>
      <c r="E252" s="187" t="s">
        <v>227</v>
      </c>
      <c r="F252" s="182"/>
      <c r="G252" s="182"/>
      <c r="H252" s="182"/>
      <c r="I252" s="182"/>
      <c r="J252" s="183"/>
      <c r="K252" s="184"/>
      <c r="L252" s="184"/>
      <c r="M252" s="184"/>
      <c r="N252" s="192"/>
      <c r="O252" s="186"/>
    </row>
    <row r="253" spans="2:15" ht="12.75">
      <c r="B253" s="59"/>
      <c r="C253" s="59"/>
      <c r="D253" s="188">
        <v>3</v>
      </c>
      <c r="E253" s="189" t="s">
        <v>40</v>
      </c>
      <c r="F253" s="182"/>
      <c r="G253" s="182"/>
      <c r="H253" s="182"/>
      <c r="I253" s="182"/>
      <c r="J253" s="190">
        <f aca="true" t="shared" si="22" ref="J253:M254">J254</f>
        <v>0</v>
      </c>
      <c r="K253" s="190">
        <f t="shared" si="22"/>
        <v>100000</v>
      </c>
      <c r="L253" s="190">
        <f t="shared" si="22"/>
        <v>174000</v>
      </c>
      <c r="M253" s="190">
        <f t="shared" si="22"/>
        <v>173656.36</v>
      </c>
      <c r="N253" s="193">
        <v>0</v>
      </c>
      <c r="O253" s="191">
        <f>M253/L253</f>
        <v>0.9980250574712642</v>
      </c>
    </row>
    <row r="254" spans="2:15" ht="12.75">
      <c r="B254" s="59"/>
      <c r="C254" s="59"/>
      <c r="D254" s="188">
        <v>32</v>
      </c>
      <c r="E254" s="189" t="s">
        <v>45</v>
      </c>
      <c r="F254" s="182"/>
      <c r="G254" s="182"/>
      <c r="H254" s="182"/>
      <c r="I254" s="182"/>
      <c r="J254" s="183">
        <f t="shared" si="22"/>
        <v>0</v>
      </c>
      <c r="K254" s="184">
        <f t="shared" si="22"/>
        <v>100000</v>
      </c>
      <c r="L254" s="184">
        <f t="shared" si="22"/>
        <v>174000</v>
      </c>
      <c r="M254" s="184">
        <f t="shared" si="22"/>
        <v>173656.36</v>
      </c>
      <c r="N254" s="185">
        <v>0</v>
      </c>
      <c r="O254" s="186">
        <f>M254/L254</f>
        <v>0.9980250574712642</v>
      </c>
    </row>
    <row r="255" spans="2:15" ht="12.75">
      <c r="B255" s="59"/>
      <c r="C255" s="59"/>
      <c r="D255" s="181">
        <v>329</v>
      </c>
      <c r="E255" s="189" t="s">
        <v>83</v>
      </c>
      <c r="F255" s="194"/>
      <c r="G255" s="194"/>
      <c r="H255" s="194"/>
      <c r="I255" s="194"/>
      <c r="J255" s="184">
        <f>J256</f>
        <v>0</v>
      </c>
      <c r="K255" s="184">
        <v>100000</v>
      </c>
      <c r="L255" s="184">
        <f>L256</f>
        <v>174000</v>
      </c>
      <c r="M255" s="184">
        <f>M256</f>
        <v>173656.36</v>
      </c>
      <c r="N255" s="185">
        <v>0</v>
      </c>
      <c r="O255" s="186">
        <f>M255/L255</f>
        <v>0.9980250574712642</v>
      </c>
    </row>
    <row r="256" spans="2:15" ht="12.75">
      <c r="B256" s="59"/>
      <c r="C256" s="59"/>
      <c r="D256" s="181">
        <v>3299</v>
      </c>
      <c r="E256" s="195" t="s">
        <v>50</v>
      </c>
      <c r="F256" s="194"/>
      <c r="G256" s="194"/>
      <c r="H256" s="194"/>
      <c r="I256" s="194"/>
      <c r="J256" s="184">
        <v>0</v>
      </c>
      <c r="K256" s="184">
        <v>100000</v>
      </c>
      <c r="L256" s="184">
        <v>174000</v>
      </c>
      <c r="M256" s="184">
        <v>173656.36</v>
      </c>
      <c r="N256" s="185">
        <v>0</v>
      </c>
      <c r="O256" s="186">
        <f>M256/L256</f>
        <v>0.9980250574712642</v>
      </c>
    </row>
    <row r="257" spans="2:15" ht="12.75">
      <c r="B257" s="59"/>
      <c r="C257" s="59"/>
      <c r="D257" s="181"/>
      <c r="E257" s="187" t="s">
        <v>317</v>
      </c>
      <c r="F257" s="194"/>
      <c r="G257" s="194"/>
      <c r="H257" s="194"/>
      <c r="I257" s="194"/>
      <c r="J257" s="184"/>
      <c r="K257" s="184"/>
      <c r="L257" s="184"/>
      <c r="M257" s="184"/>
      <c r="N257" s="185"/>
      <c r="O257" s="186"/>
    </row>
    <row r="258" spans="2:15" ht="12.75">
      <c r="B258" s="59"/>
      <c r="C258" s="59"/>
      <c r="D258" s="188">
        <v>5</v>
      </c>
      <c r="E258" s="195" t="s">
        <v>318</v>
      </c>
      <c r="F258" s="194"/>
      <c r="G258" s="194"/>
      <c r="H258" s="194"/>
      <c r="I258" s="194"/>
      <c r="J258" s="190">
        <f aca="true" t="shared" si="23" ref="J258:M260">J259</f>
        <v>0</v>
      </c>
      <c r="K258" s="190">
        <f t="shared" si="23"/>
        <v>0</v>
      </c>
      <c r="L258" s="190">
        <f t="shared" si="23"/>
        <v>50000</v>
      </c>
      <c r="M258" s="190">
        <f t="shared" si="23"/>
        <v>50000</v>
      </c>
      <c r="N258" s="193">
        <v>0</v>
      </c>
      <c r="O258" s="191">
        <f aca="true" t="shared" si="24" ref="O258:O271">M258/L258</f>
        <v>1</v>
      </c>
    </row>
    <row r="259" spans="2:15" ht="12.75">
      <c r="B259" s="59"/>
      <c r="C259" s="59"/>
      <c r="D259" s="188">
        <v>53</v>
      </c>
      <c r="E259" s="195" t="s">
        <v>319</v>
      </c>
      <c r="F259" s="194"/>
      <c r="G259" s="194"/>
      <c r="H259" s="194"/>
      <c r="I259" s="194"/>
      <c r="J259" s="184">
        <f t="shared" si="23"/>
        <v>0</v>
      </c>
      <c r="K259" s="184">
        <f t="shared" si="23"/>
        <v>0</v>
      </c>
      <c r="L259" s="184">
        <f t="shared" si="23"/>
        <v>50000</v>
      </c>
      <c r="M259" s="184">
        <f t="shared" si="23"/>
        <v>50000</v>
      </c>
      <c r="N259" s="185">
        <v>0</v>
      </c>
      <c r="O259" s="186">
        <f t="shared" si="24"/>
        <v>1</v>
      </c>
    </row>
    <row r="260" spans="2:15" ht="12.75">
      <c r="B260" s="59"/>
      <c r="C260" s="59"/>
      <c r="D260" s="181">
        <v>532</v>
      </c>
      <c r="E260" s="195" t="s">
        <v>320</v>
      </c>
      <c r="F260" s="194"/>
      <c r="G260" s="194"/>
      <c r="H260" s="194"/>
      <c r="I260" s="194"/>
      <c r="J260" s="184">
        <f t="shared" si="23"/>
        <v>0</v>
      </c>
      <c r="K260" s="184">
        <f t="shared" si="23"/>
        <v>0</v>
      </c>
      <c r="L260" s="184">
        <f t="shared" si="23"/>
        <v>50000</v>
      </c>
      <c r="M260" s="184">
        <f t="shared" si="23"/>
        <v>50000</v>
      </c>
      <c r="N260" s="185">
        <v>0</v>
      </c>
      <c r="O260" s="186">
        <f t="shared" si="24"/>
        <v>1</v>
      </c>
    </row>
    <row r="261" spans="2:15" ht="12.75">
      <c r="B261" s="59"/>
      <c r="C261" s="59"/>
      <c r="D261" s="181">
        <v>5321</v>
      </c>
      <c r="E261" s="195" t="s">
        <v>320</v>
      </c>
      <c r="F261" s="194"/>
      <c r="G261" s="194"/>
      <c r="H261" s="194"/>
      <c r="I261" s="194"/>
      <c r="J261" s="184">
        <v>0</v>
      </c>
      <c r="K261" s="184">
        <v>0</v>
      </c>
      <c r="L261" s="184">
        <v>50000</v>
      </c>
      <c r="M261" s="184">
        <v>50000</v>
      </c>
      <c r="N261" s="185">
        <v>0</v>
      </c>
      <c r="O261" s="186">
        <f t="shared" si="24"/>
        <v>1</v>
      </c>
    </row>
    <row r="262" spans="2:15" ht="12.75">
      <c r="B262" s="59"/>
      <c r="C262" s="59"/>
      <c r="D262" s="181"/>
      <c r="E262" s="187" t="s">
        <v>316</v>
      </c>
      <c r="F262" s="194"/>
      <c r="G262" s="194"/>
      <c r="H262" s="194"/>
      <c r="I262" s="194"/>
      <c r="J262" s="184"/>
      <c r="K262" s="184"/>
      <c r="L262" s="184"/>
      <c r="M262" s="184"/>
      <c r="N262" s="185"/>
      <c r="O262" s="186"/>
    </row>
    <row r="263" spans="2:15" ht="12.75">
      <c r="B263" s="59"/>
      <c r="C263" s="59"/>
      <c r="D263" s="188">
        <v>3</v>
      </c>
      <c r="E263" s="195" t="s">
        <v>40</v>
      </c>
      <c r="F263" s="194"/>
      <c r="G263" s="194"/>
      <c r="H263" s="194"/>
      <c r="I263" s="194"/>
      <c r="J263" s="190">
        <f aca="true" t="shared" si="25" ref="J263:M265">J264</f>
        <v>0</v>
      </c>
      <c r="K263" s="190">
        <f t="shared" si="25"/>
        <v>0</v>
      </c>
      <c r="L263" s="190">
        <f t="shared" si="25"/>
        <v>29000</v>
      </c>
      <c r="M263" s="190">
        <f t="shared" si="25"/>
        <v>0</v>
      </c>
      <c r="N263" s="185">
        <v>0</v>
      </c>
      <c r="O263" s="186">
        <f t="shared" si="24"/>
        <v>0</v>
      </c>
    </row>
    <row r="264" spans="2:15" ht="12.75">
      <c r="B264" s="59"/>
      <c r="C264" s="59"/>
      <c r="D264" s="188">
        <v>32</v>
      </c>
      <c r="E264" s="195" t="s">
        <v>45</v>
      </c>
      <c r="F264" s="194"/>
      <c r="G264" s="194"/>
      <c r="H264" s="194"/>
      <c r="I264" s="194"/>
      <c r="J264" s="184">
        <f t="shared" si="25"/>
        <v>0</v>
      </c>
      <c r="K264" s="184">
        <f t="shared" si="25"/>
        <v>0</v>
      </c>
      <c r="L264" s="184">
        <f t="shared" si="25"/>
        <v>29000</v>
      </c>
      <c r="M264" s="184">
        <f t="shared" si="25"/>
        <v>0</v>
      </c>
      <c r="N264" s="185">
        <v>0</v>
      </c>
      <c r="O264" s="186">
        <f t="shared" si="24"/>
        <v>0</v>
      </c>
    </row>
    <row r="265" spans="2:15" ht="12.75">
      <c r="B265" s="59"/>
      <c r="C265" s="59"/>
      <c r="D265" s="181">
        <v>323</v>
      </c>
      <c r="E265" s="195" t="s">
        <v>48</v>
      </c>
      <c r="F265" s="194"/>
      <c r="G265" s="194"/>
      <c r="H265" s="194"/>
      <c r="I265" s="194"/>
      <c r="J265" s="184">
        <f t="shared" si="25"/>
        <v>0</v>
      </c>
      <c r="K265" s="184">
        <f t="shared" si="25"/>
        <v>0</v>
      </c>
      <c r="L265" s="184">
        <f t="shared" si="25"/>
        <v>29000</v>
      </c>
      <c r="M265" s="184">
        <f t="shared" si="25"/>
        <v>0</v>
      </c>
      <c r="N265" s="185">
        <v>0</v>
      </c>
      <c r="O265" s="186">
        <f t="shared" si="24"/>
        <v>0</v>
      </c>
    </row>
    <row r="266" spans="2:15" ht="12.75">
      <c r="B266" s="59"/>
      <c r="C266" s="59"/>
      <c r="D266" s="181">
        <v>3237</v>
      </c>
      <c r="E266" s="195" t="s">
        <v>260</v>
      </c>
      <c r="F266" s="194"/>
      <c r="G266" s="194"/>
      <c r="H266" s="194"/>
      <c r="I266" s="194"/>
      <c r="J266" s="184">
        <v>0</v>
      </c>
      <c r="K266" s="184">
        <v>0</v>
      </c>
      <c r="L266" s="184">
        <v>29000</v>
      </c>
      <c r="M266" s="184">
        <v>0</v>
      </c>
      <c r="N266" s="185">
        <v>0</v>
      </c>
      <c r="O266" s="186">
        <f t="shared" si="24"/>
        <v>0</v>
      </c>
    </row>
    <row r="267" spans="2:15" ht="12.75">
      <c r="B267" s="59"/>
      <c r="C267" s="59"/>
      <c r="D267" s="181"/>
      <c r="E267" s="187" t="s">
        <v>315</v>
      </c>
      <c r="F267" s="194"/>
      <c r="G267" s="194"/>
      <c r="H267" s="194"/>
      <c r="I267" s="194"/>
      <c r="J267" s="184"/>
      <c r="K267" s="184"/>
      <c r="L267" s="184"/>
      <c r="M267" s="184"/>
      <c r="N267" s="185"/>
      <c r="O267" s="186"/>
    </row>
    <row r="268" spans="1:15" ht="12.75" customHeight="1">
      <c r="A268" s="59"/>
      <c r="B268" s="59"/>
      <c r="C268" s="59"/>
      <c r="D268" s="188">
        <v>4</v>
      </c>
      <c r="E268" s="182" t="s">
        <v>58</v>
      </c>
      <c r="F268" s="182"/>
      <c r="G268" s="182"/>
      <c r="H268" s="182"/>
      <c r="I268" s="182"/>
      <c r="J268" s="190">
        <v>0</v>
      </c>
      <c r="K268" s="190">
        <f aca="true" t="shared" si="26" ref="K268:M269">K269</f>
        <v>200000</v>
      </c>
      <c r="L268" s="190">
        <f t="shared" si="26"/>
        <v>70000</v>
      </c>
      <c r="M268" s="190">
        <f t="shared" si="26"/>
        <v>62785.25</v>
      </c>
      <c r="N268" s="193">
        <v>0</v>
      </c>
      <c r="O268" s="196">
        <f t="shared" si="24"/>
        <v>0.8969321428571428</v>
      </c>
    </row>
    <row r="269" spans="1:15" ht="12.75" customHeight="1">
      <c r="A269" s="59"/>
      <c r="B269" s="59"/>
      <c r="C269" s="59"/>
      <c r="D269" s="188">
        <v>42</v>
      </c>
      <c r="E269" s="182" t="s">
        <v>62</v>
      </c>
      <c r="F269" s="182"/>
      <c r="G269" s="182"/>
      <c r="H269" s="182"/>
      <c r="I269" s="182"/>
      <c r="J269" s="183">
        <v>0</v>
      </c>
      <c r="K269" s="183">
        <f t="shared" si="26"/>
        <v>200000</v>
      </c>
      <c r="L269" s="183">
        <f t="shared" si="26"/>
        <v>70000</v>
      </c>
      <c r="M269" s="183">
        <f t="shared" si="26"/>
        <v>62785.25</v>
      </c>
      <c r="N269" s="185">
        <v>0</v>
      </c>
      <c r="O269" s="196">
        <f t="shared" si="24"/>
        <v>0.8969321428571428</v>
      </c>
    </row>
    <row r="270" spans="1:15" ht="12.75" customHeight="1">
      <c r="A270" s="59"/>
      <c r="B270" s="59"/>
      <c r="C270" s="59"/>
      <c r="D270" s="197">
        <v>421</v>
      </c>
      <c r="E270" s="182" t="s">
        <v>63</v>
      </c>
      <c r="F270" s="182"/>
      <c r="G270" s="182"/>
      <c r="H270" s="182"/>
      <c r="I270" s="182"/>
      <c r="J270" s="183">
        <v>0</v>
      </c>
      <c r="K270" s="183">
        <v>200000</v>
      </c>
      <c r="L270" s="183">
        <f>L271</f>
        <v>70000</v>
      </c>
      <c r="M270" s="183">
        <v>62785.25</v>
      </c>
      <c r="N270" s="185">
        <v>0</v>
      </c>
      <c r="O270" s="196">
        <f t="shared" si="24"/>
        <v>0.8969321428571428</v>
      </c>
    </row>
    <row r="271" spans="1:15" ht="12.75" customHeight="1">
      <c r="A271" s="59"/>
      <c r="B271" s="59"/>
      <c r="C271" s="59"/>
      <c r="D271" s="197">
        <v>4214</v>
      </c>
      <c r="E271" s="189" t="s">
        <v>238</v>
      </c>
      <c r="F271" s="182"/>
      <c r="G271" s="182"/>
      <c r="H271" s="182"/>
      <c r="I271" s="182"/>
      <c r="J271" s="183">
        <v>0</v>
      </c>
      <c r="K271" s="183">
        <v>200000</v>
      </c>
      <c r="L271" s="183">
        <v>70000</v>
      </c>
      <c r="M271" s="183">
        <v>62785.25</v>
      </c>
      <c r="N271" s="185">
        <v>0</v>
      </c>
      <c r="O271" s="196">
        <f t="shared" si="24"/>
        <v>0.8969321428571428</v>
      </c>
    </row>
    <row r="272" spans="2:15" ht="12.75">
      <c r="B272" s="59"/>
      <c r="C272" s="59"/>
      <c r="D272" s="181"/>
      <c r="E272" s="187" t="s">
        <v>299</v>
      </c>
      <c r="F272" s="194"/>
      <c r="G272" s="194"/>
      <c r="H272" s="194"/>
      <c r="I272" s="194"/>
      <c r="J272" s="184"/>
      <c r="K272" s="184"/>
      <c r="L272" s="184"/>
      <c r="M272" s="184"/>
      <c r="N272" s="198"/>
      <c r="O272" s="186"/>
    </row>
    <row r="273" spans="2:15" ht="12.75">
      <c r="B273" s="59"/>
      <c r="C273" s="59"/>
      <c r="D273" s="188">
        <v>3</v>
      </c>
      <c r="E273" s="189" t="s">
        <v>40</v>
      </c>
      <c r="F273" s="194"/>
      <c r="G273" s="194"/>
      <c r="H273" s="194"/>
      <c r="I273" s="194"/>
      <c r="J273" s="190">
        <f>J274</f>
        <v>12500</v>
      </c>
      <c r="K273" s="190">
        <v>0</v>
      </c>
      <c r="L273" s="190">
        <v>0</v>
      </c>
      <c r="M273" s="190">
        <v>0</v>
      </c>
      <c r="N273" s="193">
        <f>M273/J273</f>
        <v>0</v>
      </c>
      <c r="O273" s="191">
        <v>0</v>
      </c>
    </row>
    <row r="274" spans="2:15" ht="12.75">
      <c r="B274" s="59"/>
      <c r="C274" s="59"/>
      <c r="D274" s="188">
        <v>32</v>
      </c>
      <c r="E274" s="189" t="s">
        <v>45</v>
      </c>
      <c r="F274" s="194"/>
      <c r="G274" s="194"/>
      <c r="H274" s="194"/>
      <c r="I274" s="194"/>
      <c r="J274" s="184">
        <f>J275</f>
        <v>12500</v>
      </c>
      <c r="K274" s="184">
        <v>0</v>
      </c>
      <c r="L274" s="184">
        <v>0</v>
      </c>
      <c r="M274" s="184">
        <v>0</v>
      </c>
      <c r="N274" s="185">
        <f>M274/J274</f>
        <v>0</v>
      </c>
      <c r="O274" s="186">
        <v>0</v>
      </c>
    </row>
    <row r="275" spans="2:15" ht="12.75">
      <c r="B275" s="59"/>
      <c r="C275" s="59"/>
      <c r="D275" s="181">
        <v>329</v>
      </c>
      <c r="E275" s="189" t="s">
        <v>83</v>
      </c>
      <c r="F275" s="194"/>
      <c r="G275" s="194"/>
      <c r="H275" s="194"/>
      <c r="I275" s="194"/>
      <c r="J275" s="184">
        <f>J276</f>
        <v>12500</v>
      </c>
      <c r="K275" s="184">
        <v>0</v>
      </c>
      <c r="L275" s="184">
        <v>0</v>
      </c>
      <c r="M275" s="184">
        <v>0</v>
      </c>
      <c r="N275" s="185">
        <f>M275/J275</f>
        <v>0</v>
      </c>
      <c r="O275" s="186">
        <v>0</v>
      </c>
    </row>
    <row r="276" spans="2:15" ht="12.75">
      <c r="B276" s="59"/>
      <c r="C276" s="59"/>
      <c r="D276" s="181">
        <v>3299</v>
      </c>
      <c r="E276" s="189" t="s">
        <v>50</v>
      </c>
      <c r="F276" s="194"/>
      <c r="G276" s="194"/>
      <c r="H276" s="194"/>
      <c r="I276" s="194"/>
      <c r="J276" s="184">
        <v>12500</v>
      </c>
      <c r="K276" s="184">
        <v>0</v>
      </c>
      <c r="L276" s="184">
        <v>0</v>
      </c>
      <c r="M276" s="184">
        <v>0</v>
      </c>
      <c r="N276" s="185">
        <f>M276/J276</f>
        <v>0</v>
      </c>
      <c r="O276" s="186">
        <v>0</v>
      </c>
    </row>
    <row r="277" spans="2:15" ht="12.75">
      <c r="B277" s="59"/>
      <c r="C277" s="59"/>
      <c r="D277" s="199"/>
      <c r="E277" s="200"/>
      <c r="F277" s="201"/>
      <c r="G277" s="201"/>
      <c r="H277" s="201"/>
      <c r="I277" s="201"/>
      <c r="J277" s="202"/>
      <c r="K277" s="202"/>
      <c r="L277" s="202"/>
      <c r="M277" s="202"/>
      <c r="N277" s="203"/>
      <c r="O277" s="204">
        <v>8</v>
      </c>
    </row>
    <row r="278" spans="4:15" ht="12.75">
      <c r="D278" s="14"/>
      <c r="E278" s="10" t="s">
        <v>84</v>
      </c>
      <c r="J278" s="2">
        <f>J284+J321</f>
        <v>433014.79000000004</v>
      </c>
      <c r="K278" s="2">
        <f>K284+K321</f>
        <v>463000</v>
      </c>
      <c r="L278" s="2">
        <f>L284+L321</f>
        <v>457500</v>
      </c>
      <c r="M278" s="2">
        <f>M284+M321</f>
        <v>413689.57999999996</v>
      </c>
      <c r="N278" s="140">
        <f>M278/J278</f>
        <v>0.9553705544330251</v>
      </c>
      <c r="O278" s="180">
        <f>M278/L278</f>
        <v>0.904239519125683</v>
      </c>
    </row>
    <row r="279" spans="4:15" s="10" customFormat="1" ht="12.75">
      <c r="D279" s="53"/>
      <c r="E279" s="10" t="s">
        <v>85</v>
      </c>
      <c r="J279" s="12"/>
      <c r="K279" s="12"/>
      <c r="L279" s="12"/>
      <c r="M279" s="12"/>
      <c r="O279" s="118"/>
    </row>
    <row r="280" spans="4:15" ht="12.75">
      <c r="D280" s="14"/>
      <c r="E280" s="10" t="s">
        <v>72</v>
      </c>
      <c r="J280" s="2"/>
      <c r="L280" s="2"/>
      <c r="M280" s="2"/>
      <c r="O280" s="118"/>
    </row>
    <row r="281" spans="4:15" ht="12.75">
      <c r="D281" s="14"/>
      <c r="E281" s="10" t="s">
        <v>86</v>
      </c>
      <c r="J281" s="2"/>
      <c r="L281" s="2"/>
      <c r="M281" s="2"/>
      <c r="O281" s="118"/>
    </row>
    <row r="282" spans="4:15" ht="12.75">
      <c r="D282" s="14"/>
      <c r="E282" s="10" t="s">
        <v>87</v>
      </c>
      <c r="J282" s="2"/>
      <c r="L282" s="2"/>
      <c r="M282" s="2"/>
      <c r="O282" s="119"/>
    </row>
    <row r="283" spans="4:15" ht="12.75">
      <c r="D283" s="49"/>
      <c r="E283" s="45" t="s">
        <v>88</v>
      </c>
      <c r="F283" s="24"/>
      <c r="G283" s="24"/>
      <c r="H283" s="24"/>
      <c r="I283" s="24"/>
      <c r="J283" s="62"/>
      <c r="K283" s="62"/>
      <c r="L283" s="62"/>
      <c r="M283" s="62"/>
      <c r="N283" s="24"/>
      <c r="O283" s="108"/>
    </row>
    <row r="284" spans="2:15" ht="12.75">
      <c r="B284" s="59"/>
      <c r="C284" s="59"/>
      <c r="D284" s="74">
        <v>3</v>
      </c>
      <c r="E284" s="75" t="s">
        <v>40</v>
      </c>
      <c r="F284" s="60"/>
      <c r="G284" s="60"/>
      <c r="H284" s="60"/>
      <c r="I284" s="60"/>
      <c r="J284" s="46">
        <f>J285+J293+J317</f>
        <v>432271.04000000004</v>
      </c>
      <c r="K284" s="46">
        <f>K285+K293+K317</f>
        <v>460000</v>
      </c>
      <c r="L284" s="46">
        <f>L285+L293+L317</f>
        <v>452000</v>
      </c>
      <c r="M284" s="46">
        <f>M285+M293+M317</f>
        <v>408200.82999999996</v>
      </c>
      <c r="N284" s="135">
        <f>M284/J284</f>
        <v>0.9443168573124859</v>
      </c>
      <c r="O284" s="135">
        <f>M284/L284</f>
        <v>0.9030991814159292</v>
      </c>
    </row>
    <row r="285" spans="2:15" ht="12.75">
      <c r="B285" s="59"/>
      <c r="C285" s="59"/>
      <c r="D285" s="74">
        <v>31</v>
      </c>
      <c r="E285" s="75" t="s">
        <v>41</v>
      </c>
      <c r="F285" s="60"/>
      <c r="G285" s="60"/>
      <c r="H285" s="60"/>
      <c r="I285" s="60"/>
      <c r="J285" s="46">
        <f>J286+J288+J290</f>
        <v>239367.56000000003</v>
      </c>
      <c r="K285" s="46">
        <f>K290+K288+K286</f>
        <v>245000</v>
      </c>
      <c r="L285" s="46">
        <f>L286+L288+L290</f>
        <v>241000</v>
      </c>
      <c r="M285" s="46">
        <f>M286+M288+M290</f>
        <v>239650.22999999998</v>
      </c>
      <c r="N285" s="135">
        <f aca="true" t="shared" si="27" ref="N285:N326">M285/J285</f>
        <v>1.001180903544323</v>
      </c>
      <c r="O285" s="135">
        <f aca="true" t="shared" si="28" ref="O285:O326">M285/L285</f>
        <v>0.994399294605809</v>
      </c>
    </row>
    <row r="286" spans="2:15" ht="12.75">
      <c r="B286" s="59"/>
      <c r="C286" s="59"/>
      <c r="D286" s="76">
        <v>311</v>
      </c>
      <c r="E286" s="75" t="s">
        <v>42</v>
      </c>
      <c r="F286" s="60"/>
      <c r="G286" s="60"/>
      <c r="H286" s="60"/>
      <c r="I286" s="60"/>
      <c r="J286" s="62">
        <f>J287</f>
        <v>199575.92</v>
      </c>
      <c r="K286" s="62">
        <v>200000</v>
      </c>
      <c r="L286" s="62">
        <v>201500</v>
      </c>
      <c r="M286" s="62">
        <f>M287</f>
        <v>201041.9</v>
      </c>
      <c r="N286" s="110">
        <f t="shared" si="27"/>
        <v>1.0073454753459234</v>
      </c>
      <c r="O286" s="108">
        <f t="shared" si="28"/>
        <v>0.9977265508684863</v>
      </c>
    </row>
    <row r="287" spans="2:15" ht="12.75">
      <c r="B287" s="59"/>
      <c r="C287" s="59"/>
      <c r="D287" s="76">
        <v>3111</v>
      </c>
      <c r="E287" s="75" t="s">
        <v>254</v>
      </c>
      <c r="F287" s="60"/>
      <c r="G287" s="60"/>
      <c r="H287" s="60"/>
      <c r="I287" s="60"/>
      <c r="J287" s="62">
        <v>199575.92</v>
      </c>
      <c r="K287" s="62">
        <v>200000</v>
      </c>
      <c r="L287" s="62">
        <v>201500</v>
      </c>
      <c r="M287" s="62">
        <v>201041.9</v>
      </c>
      <c r="N287" s="110">
        <f t="shared" si="27"/>
        <v>1.0073454753459234</v>
      </c>
      <c r="O287" s="108">
        <f t="shared" si="28"/>
        <v>0.9977265508684863</v>
      </c>
    </row>
    <row r="288" spans="2:15" ht="12.75">
      <c r="B288" s="59"/>
      <c r="C288" s="59"/>
      <c r="D288" s="76">
        <v>312</v>
      </c>
      <c r="E288" s="75" t="s">
        <v>43</v>
      </c>
      <c r="F288" s="60"/>
      <c r="G288" s="60"/>
      <c r="H288" s="60"/>
      <c r="I288" s="60"/>
      <c r="J288" s="62">
        <f>J289</f>
        <v>8050</v>
      </c>
      <c r="K288" s="62">
        <v>10000</v>
      </c>
      <c r="L288" s="62">
        <v>8500</v>
      </c>
      <c r="M288" s="62">
        <f>M289</f>
        <v>8050</v>
      </c>
      <c r="N288" s="110">
        <f t="shared" si="27"/>
        <v>1</v>
      </c>
      <c r="O288" s="108">
        <f t="shared" si="28"/>
        <v>0.9470588235294117</v>
      </c>
    </row>
    <row r="289" spans="2:15" ht="12.75">
      <c r="B289" s="59"/>
      <c r="C289" s="59"/>
      <c r="D289" s="76">
        <v>3121</v>
      </c>
      <c r="E289" s="75" t="s">
        <v>43</v>
      </c>
      <c r="F289" s="60"/>
      <c r="G289" s="60"/>
      <c r="H289" s="60"/>
      <c r="I289" s="60"/>
      <c r="J289" s="62">
        <v>8050</v>
      </c>
      <c r="K289" s="62">
        <v>10000</v>
      </c>
      <c r="L289" s="62">
        <v>8500</v>
      </c>
      <c r="M289" s="62">
        <v>8050</v>
      </c>
      <c r="N289" s="110">
        <f t="shared" si="27"/>
        <v>1</v>
      </c>
      <c r="O289" s="108">
        <f t="shared" si="28"/>
        <v>0.9470588235294117</v>
      </c>
    </row>
    <row r="290" spans="2:15" ht="12.75">
      <c r="B290" s="59"/>
      <c r="C290" s="59"/>
      <c r="D290" s="76">
        <v>313</v>
      </c>
      <c r="E290" s="75" t="s">
        <v>44</v>
      </c>
      <c r="F290" s="60"/>
      <c r="G290" s="60"/>
      <c r="H290" s="60"/>
      <c r="I290" s="60"/>
      <c r="J290" s="62">
        <f>J291+J292</f>
        <v>31741.640000000003</v>
      </c>
      <c r="K290" s="62">
        <v>35000</v>
      </c>
      <c r="L290" s="62">
        <v>31000</v>
      </c>
      <c r="M290" s="62">
        <f>M291+M292</f>
        <v>30558.329999999998</v>
      </c>
      <c r="N290" s="110">
        <f t="shared" si="27"/>
        <v>0.9627205777647279</v>
      </c>
      <c r="O290" s="108">
        <f t="shared" si="28"/>
        <v>0.9857525806451612</v>
      </c>
    </row>
    <row r="291" spans="2:15" ht="12.75">
      <c r="B291" s="59"/>
      <c r="C291" s="59"/>
      <c r="D291" s="76">
        <v>3132</v>
      </c>
      <c r="E291" s="75" t="s">
        <v>255</v>
      </c>
      <c r="F291" s="60"/>
      <c r="G291" s="60"/>
      <c r="H291" s="60"/>
      <c r="I291" s="60"/>
      <c r="J291" s="62">
        <v>28341.08</v>
      </c>
      <c r="K291" s="62">
        <v>30000</v>
      </c>
      <c r="L291" s="62">
        <v>27500</v>
      </c>
      <c r="M291" s="62">
        <v>27140.64</v>
      </c>
      <c r="N291" s="110">
        <f t="shared" si="27"/>
        <v>0.9576431102837294</v>
      </c>
      <c r="O291" s="108">
        <f t="shared" si="28"/>
        <v>0.9869323636363636</v>
      </c>
    </row>
    <row r="292" spans="2:15" ht="12.75">
      <c r="B292" s="59"/>
      <c r="C292" s="59"/>
      <c r="D292" s="76">
        <v>3133</v>
      </c>
      <c r="E292" s="75" t="s">
        <v>256</v>
      </c>
      <c r="F292" s="60"/>
      <c r="G292" s="60"/>
      <c r="H292" s="60"/>
      <c r="I292" s="60"/>
      <c r="J292" s="62">
        <v>3400.56</v>
      </c>
      <c r="K292" s="62">
        <v>5000</v>
      </c>
      <c r="L292" s="62">
        <v>3500</v>
      </c>
      <c r="M292" s="62">
        <v>3417.69</v>
      </c>
      <c r="N292" s="110">
        <f t="shared" si="27"/>
        <v>1.005037405603783</v>
      </c>
      <c r="O292" s="108">
        <f t="shared" si="28"/>
        <v>0.9764828571428572</v>
      </c>
    </row>
    <row r="293" spans="2:15" ht="12.75">
      <c r="B293" s="59"/>
      <c r="C293" s="59"/>
      <c r="D293" s="74">
        <v>32</v>
      </c>
      <c r="E293" s="75" t="s">
        <v>45</v>
      </c>
      <c r="F293" s="60"/>
      <c r="G293" s="60"/>
      <c r="H293" s="60"/>
      <c r="I293" s="60"/>
      <c r="J293" s="46">
        <f>J294+J298+J303+J312</f>
        <v>179743.58000000002</v>
      </c>
      <c r="K293" s="46">
        <f>K294+K298+K303+K312</f>
        <v>200000</v>
      </c>
      <c r="L293" s="46">
        <f>L294+L298+L303+L312</f>
        <v>201000</v>
      </c>
      <c r="M293" s="46">
        <f>SUM(M294+M298+M303+M312)</f>
        <v>160354.99000000002</v>
      </c>
      <c r="N293" s="135">
        <f t="shared" si="27"/>
        <v>0.8921319470770528</v>
      </c>
      <c r="O293" s="135">
        <f t="shared" si="28"/>
        <v>0.7977860199004976</v>
      </c>
    </row>
    <row r="294" spans="2:15" ht="12.75">
      <c r="B294" s="59"/>
      <c r="C294" s="59"/>
      <c r="D294" s="76">
        <v>321</v>
      </c>
      <c r="E294" s="75" t="s">
        <v>46</v>
      </c>
      <c r="F294" s="60"/>
      <c r="G294" s="60"/>
      <c r="H294" s="60"/>
      <c r="I294" s="60"/>
      <c r="J294" s="62">
        <f>J295+J296+J297</f>
        <v>25794.2</v>
      </c>
      <c r="K294" s="62">
        <v>30000</v>
      </c>
      <c r="L294" s="62">
        <v>31000</v>
      </c>
      <c r="M294" s="62">
        <f>SUM(M295:M297)</f>
        <v>30100.8</v>
      </c>
      <c r="N294" s="110">
        <f t="shared" si="27"/>
        <v>1.166960014266773</v>
      </c>
      <c r="O294" s="108">
        <f t="shared" si="28"/>
        <v>0.9709935483870967</v>
      </c>
    </row>
    <row r="295" spans="2:15" ht="12.75">
      <c r="B295" s="59"/>
      <c r="C295" s="59"/>
      <c r="D295" s="76">
        <v>3211</v>
      </c>
      <c r="E295" s="75" t="s">
        <v>257</v>
      </c>
      <c r="F295" s="60"/>
      <c r="G295" s="60"/>
      <c r="H295" s="60"/>
      <c r="I295" s="60"/>
      <c r="J295" s="62">
        <v>4639</v>
      </c>
      <c r="K295" s="62">
        <v>6000</v>
      </c>
      <c r="L295" s="62">
        <v>5500</v>
      </c>
      <c r="M295" s="62">
        <v>5127</v>
      </c>
      <c r="N295" s="110">
        <f t="shared" si="27"/>
        <v>1.105195085147661</v>
      </c>
      <c r="O295" s="108">
        <f t="shared" si="28"/>
        <v>0.9321818181818182</v>
      </c>
    </row>
    <row r="296" spans="2:15" ht="12.75">
      <c r="B296" s="59"/>
      <c r="C296" s="59"/>
      <c r="D296" s="76">
        <v>3212</v>
      </c>
      <c r="E296" s="75" t="s">
        <v>271</v>
      </c>
      <c r="F296" s="60"/>
      <c r="G296" s="60"/>
      <c r="H296" s="60"/>
      <c r="I296" s="60"/>
      <c r="J296" s="62">
        <v>21155.2</v>
      </c>
      <c r="K296" s="62">
        <v>20000</v>
      </c>
      <c r="L296" s="62">
        <v>23000</v>
      </c>
      <c r="M296" s="62">
        <v>22448.8</v>
      </c>
      <c r="N296" s="110">
        <f t="shared" si="27"/>
        <v>1.0611480865224625</v>
      </c>
      <c r="O296" s="108">
        <f t="shared" si="28"/>
        <v>0.9760347826086956</v>
      </c>
    </row>
    <row r="297" spans="2:15" ht="12.75">
      <c r="B297" s="59"/>
      <c r="C297" s="59"/>
      <c r="D297" s="76">
        <v>3213</v>
      </c>
      <c r="E297" s="75" t="s">
        <v>272</v>
      </c>
      <c r="F297" s="60"/>
      <c r="G297" s="60"/>
      <c r="H297" s="60"/>
      <c r="I297" s="60"/>
      <c r="J297" s="62">
        <v>0</v>
      </c>
      <c r="K297" s="62">
        <v>4000</v>
      </c>
      <c r="L297" s="62">
        <v>2500</v>
      </c>
      <c r="M297" s="62">
        <v>2525</v>
      </c>
      <c r="N297" s="110">
        <v>0</v>
      </c>
      <c r="O297" s="108">
        <f t="shared" si="28"/>
        <v>1.01</v>
      </c>
    </row>
    <row r="298" spans="2:15" ht="12.75">
      <c r="B298" s="59"/>
      <c r="C298" s="59"/>
      <c r="D298" s="76">
        <v>322</v>
      </c>
      <c r="E298" s="75" t="s">
        <v>47</v>
      </c>
      <c r="F298" s="60"/>
      <c r="G298" s="60"/>
      <c r="H298" s="60"/>
      <c r="I298" s="60"/>
      <c r="J298" s="62">
        <f>SUM(J299:J302)</f>
        <v>65711.20999999999</v>
      </c>
      <c r="K298" s="62">
        <v>65000</v>
      </c>
      <c r="L298" s="62">
        <v>78000</v>
      </c>
      <c r="M298" s="62">
        <f>SUM(M299:M302)</f>
        <v>86242.98000000001</v>
      </c>
      <c r="N298" s="110">
        <f t="shared" si="27"/>
        <v>1.312454602494765</v>
      </c>
      <c r="O298" s="108">
        <f t="shared" si="28"/>
        <v>1.105679230769231</v>
      </c>
    </row>
    <row r="299" spans="2:15" ht="12.75">
      <c r="B299" s="59"/>
      <c r="C299" s="59"/>
      <c r="D299" s="76">
        <v>3221</v>
      </c>
      <c r="E299" s="75" t="s">
        <v>253</v>
      </c>
      <c r="F299" s="60"/>
      <c r="G299" s="60"/>
      <c r="H299" s="60"/>
      <c r="I299" s="60"/>
      <c r="J299" s="62">
        <v>12457.39</v>
      </c>
      <c r="K299" s="62">
        <v>15000</v>
      </c>
      <c r="L299" s="62">
        <v>15000</v>
      </c>
      <c r="M299" s="62">
        <v>15757.09</v>
      </c>
      <c r="N299" s="110">
        <f t="shared" si="27"/>
        <v>1.2648789192599734</v>
      </c>
      <c r="O299" s="108">
        <f t="shared" si="28"/>
        <v>1.0504726666666666</v>
      </c>
    </row>
    <row r="300" spans="2:15" ht="12.75">
      <c r="B300" s="59"/>
      <c r="C300" s="59"/>
      <c r="D300" s="76">
        <v>3223</v>
      </c>
      <c r="E300" s="75" t="s">
        <v>241</v>
      </c>
      <c r="F300" s="60"/>
      <c r="G300" s="60"/>
      <c r="H300" s="60"/>
      <c r="I300" s="60"/>
      <c r="J300" s="62">
        <v>52455.82</v>
      </c>
      <c r="K300" s="62">
        <v>45000</v>
      </c>
      <c r="L300" s="62">
        <v>58000</v>
      </c>
      <c r="M300" s="62">
        <v>65345.76</v>
      </c>
      <c r="N300" s="110">
        <f t="shared" si="27"/>
        <v>1.2457294538527852</v>
      </c>
      <c r="O300" s="108">
        <f t="shared" si="28"/>
        <v>1.1266510344827587</v>
      </c>
    </row>
    <row r="301" spans="2:15" ht="12.75">
      <c r="B301" s="59"/>
      <c r="C301" s="59"/>
      <c r="D301" s="76">
        <v>3224</v>
      </c>
      <c r="E301" s="75" t="s">
        <v>269</v>
      </c>
      <c r="F301" s="60"/>
      <c r="G301" s="60"/>
      <c r="H301" s="60"/>
      <c r="I301" s="60"/>
      <c r="J301" s="62">
        <v>700</v>
      </c>
      <c r="K301" s="62">
        <v>4500</v>
      </c>
      <c r="L301" s="62">
        <v>4500</v>
      </c>
      <c r="M301" s="62">
        <v>4781.13</v>
      </c>
      <c r="N301" s="110">
        <f t="shared" si="27"/>
        <v>6.830185714285714</v>
      </c>
      <c r="O301" s="108">
        <f t="shared" si="28"/>
        <v>1.0624733333333334</v>
      </c>
    </row>
    <row r="302" spans="2:15" ht="12.75">
      <c r="B302" s="59"/>
      <c r="C302" s="59"/>
      <c r="D302" s="76">
        <v>3225</v>
      </c>
      <c r="E302" s="75" t="s">
        <v>270</v>
      </c>
      <c r="F302" s="60"/>
      <c r="G302" s="60"/>
      <c r="H302" s="60"/>
      <c r="I302" s="60"/>
      <c r="J302" s="62">
        <v>98</v>
      </c>
      <c r="K302" s="62">
        <v>500</v>
      </c>
      <c r="L302" s="62">
        <v>500</v>
      </c>
      <c r="M302" s="62">
        <v>359</v>
      </c>
      <c r="N302" s="110">
        <f t="shared" si="27"/>
        <v>3.663265306122449</v>
      </c>
      <c r="O302" s="108">
        <f t="shared" si="28"/>
        <v>0.718</v>
      </c>
    </row>
    <row r="303" spans="2:15" ht="12.75">
      <c r="B303" s="59"/>
      <c r="C303" s="59"/>
      <c r="D303" s="76">
        <v>323</v>
      </c>
      <c r="E303" s="60" t="s">
        <v>48</v>
      </c>
      <c r="F303" s="60"/>
      <c r="G303" s="60"/>
      <c r="H303" s="60"/>
      <c r="I303" s="60"/>
      <c r="J303" s="62">
        <f>SUM(J304:J311)</f>
        <v>87833.03</v>
      </c>
      <c r="K303" s="62">
        <v>100000</v>
      </c>
      <c r="L303" s="62">
        <v>90000</v>
      </c>
      <c r="M303" s="62">
        <f>SUM(M304:M311)</f>
        <v>44011.21</v>
      </c>
      <c r="N303" s="110">
        <f t="shared" si="27"/>
        <v>0.5010781251654417</v>
      </c>
      <c r="O303" s="108">
        <f t="shared" si="28"/>
        <v>0.48901344444444445</v>
      </c>
    </row>
    <row r="304" spans="2:15" ht="12.75">
      <c r="B304" s="59"/>
      <c r="C304" s="59"/>
      <c r="D304" s="76">
        <v>3231</v>
      </c>
      <c r="E304" s="60" t="s">
        <v>258</v>
      </c>
      <c r="F304" s="60"/>
      <c r="G304" s="60"/>
      <c r="H304" s="60"/>
      <c r="I304" s="60"/>
      <c r="J304" s="62">
        <v>31329.24</v>
      </c>
      <c r="K304" s="62">
        <v>33000</v>
      </c>
      <c r="L304" s="62">
        <v>33000</v>
      </c>
      <c r="M304" s="62">
        <v>25812.92</v>
      </c>
      <c r="N304" s="110">
        <f t="shared" si="27"/>
        <v>0.8239242318038994</v>
      </c>
      <c r="O304" s="108">
        <f t="shared" si="28"/>
        <v>0.7822096969696969</v>
      </c>
    </row>
    <row r="305" spans="2:15" ht="12.75">
      <c r="B305" s="59"/>
      <c r="C305" s="59"/>
      <c r="D305" s="76">
        <v>3232</v>
      </c>
      <c r="E305" s="60" t="s">
        <v>239</v>
      </c>
      <c r="F305" s="60"/>
      <c r="G305" s="60"/>
      <c r="H305" s="60"/>
      <c r="I305" s="60"/>
      <c r="J305" s="62">
        <v>1809.15</v>
      </c>
      <c r="K305" s="62">
        <v>7000</v>
      </c>
      <c r="L305" s="62">
        <v>8000</v>
      </c>
      <c r="M305" s="62">
        <v>7055.21</v>
      </c>
      <c r="N305" s="110">
        <f t="shared" si="27"/>
        <v>3.8997374457618217</v>
      </c>
      <c r="O305" s="108">
        <f t="shared" si="28"/>
        <v>0.88190125</v>
      </c>
    </row>
    <row r="306" spans="2:15" ht="12.75">
      <c r="B306" s="59"/>
      <c r="C306" s="59"/>
      <c r="D306" s="76">
        <v>3233</v>
      </c>
      <c r="E306" s="60" t="s">
        <v>259</v>
      </c>
      <c r="F306" s="60"/>
      <c r="G306" s="60"/>
      <c r="H306" s="60"/>
      <c r="I306" s="60"/>
      <c r="J306" s="62">
        <v>800.5</v>
      </c>
      <c r="K306" s="62">
        <v>2000</v>
      </c>
      <c r="L306" s="62">
        <v>1000</v>
      </c>
      <c r="M306" s="62">
        <v>873.3</v>
      </c>
      <c r="N306" s="110">
        <f t="shared" si="27"/>
        <v>1.090943160524672</v>
      </c>
      <c r="O306" s="108">
        <f t="shared" si="28"/>
        <v>0.8733</v>
      </c>
    </row>
    <row r="307" spans="2:15" ht="12.75">
      <c r="B307" s="59"/>
      <c r="C307" s="59"/>
      <c r="D307" s="76">
        <v>3234</v>
      </c>
      <c r="E307" s="60" t="s">
        <v>237</v>
      </c>
      <c r="F307" s="60"/>
      <c r="G307" s="60"/>
      <c r="H307" s="60"/>
      <c r="I307" s="60"/>
      <c r="J307" s="62">
        <v>5618.34</v>
      </c>
      <c r="K307" s="62">
        <v>47000</v>
      </c>
      <c r="L307" s="62">
        <v>10000</v>
      </c>
      <c r="M307" s="62">
        <v>5675.56</v>
      </c>
      <c r="N307" s="110">
        <f t="shared" si="27"/>
        <v>1.0101845028958731</v>
      </c>
      <c r="O307" s="108">
        <f t="shared" si="28"/>
        <v>0.5675560000000001</v>
      </c>
    </row>
    <row r="308" spans="2:15" ht="12.75">
      <c r="B308" s="59"/>
      <c r="C308" s="59"/>
      <c r="D308" s="76">
        <v>3236</v>
      </c>
      <c r="E308" s="60" t="s">
        <v>236</v>
      </c>
      <c r="F308" s="60"/>
      <c r="G308" s="60"/>
      <c r="H308" s="60"/>
      <c r="I308" s="60"/>
      <c r="J308" s="62">
        <v>0</v>
      </c>
      <c r="K308" s="62">
        <v>2000</v>
      </c>
      <c r="L308" s="62">
        <v>2000</v>
      </c>
      <c r="M308" s="62">
        <v>0</v>
      </c>
      <c r="N308" s="110">
        <v>0</v>
      </c>
      <c r="O308" s="108">
        <f t="shared" si="28"/>
        <v>0</v>
      </c>
    </row>
    <row r="309" spans="2:15" ht="12.75">
      <c r="B309" s="59"/>
      <c r="C309" s="59"/>
      <c r="D309" s="76">
        <v>3237</v>
      </c>
      <c r="E309" s="60" t="s">
        <v>260</v>
      </c>
      <c r="F309" s="60"/>
      <c r="G309" s="60"/>
      <c r="H309" s="60"/>
      <c r="I309" s="60"/>
      <c r="J309" s="62">
        <v>41661.15</v>
      </c>
      <c r="K309" s="62">
        <v>2000</v>
      </c>
      <c r="L309" s="62">
        <v>30000</v>
      </c>
      <c r="M309" s="62">
        <v>0</v>
      </c>
      <c r="N309" s="110">
        <f t="shared" si="27"/>
        <v>0</v>
      </c>
      <c r="O309" s="108">
        <f t="shared" si="28"/>
        <v>0</v>
      </c>
    </row>
    <row r="310" spans="2:15" ht="12.75">
      <c r="B310" s="59"/>
      <c r="C310" s="59"/>
      <c r="D310" s="76">
        <v>3238</v>
      </c>
      <c r="E310" s="60" t="s">
        <v>268</v>
      </c>
      <c r="F310" s="60"/>
      <c r="G310" s="60"/>
      <c r="H310" s="60"/>
      <c r="I310" s="60"/>
      <c r="J310" s="62">
        <v>6614.65</v>
      </c>
      <c r="K310" s="62">
        <v>6000</v>
      </c>
      <c r="L310" s="62">
        <v>5000</v>
      </c>
      <c r="M310" s="62">
        <v>4161.72</v>
      </c>
      <c r="N310" s="110">
        <f t="shared" si="27"/>
        <v>0.6291670761113589</v>
      </c>
      <c r="O310" s="108">
        <f t="shared" si="28"/>
        <v>0.8323440000000001</v>
      </c>
    </row>
    <row r="311" spans="2:15" ht="12.75">
      <c r="B311" s="59"/>
      <c r="C311" s="59"/>
      <c r="D311" s="76">
        <v>3239</v>
      </c>
      <c r="E311" s="60" t="s">
        <v>262</v>
      </c>
      <c r="F311" s="60"/>
      <c r="G311" s="60"/>
      <c r="H311" s="60"/>
      <c r="I311" s="60"/>
      <c r="J311" s="62">
        <v>0</v>
      </c>
      <c r="K311" s="62">
        <v>1000</v>
      </c>
      <c r="L311" s="62">
        <v>1000</v>
      </c>
      <c r="M311" s="62">
        <v>432.5</v>
      </c>
      <c r="N311" s="110">
        <v>0</v>
      </c>
      <c r="O311" s="108">
        <f t="shared" si="28"/>
        <v>0.4325</v>
      </c>
    </row>
    <row r="312" spans="2:15" ht="12.75">
      <c r="B312" s="59"/>
      <c r="C312" s="59"/>
      <c r="D312" s="76">
        <v>329</v>
      </c>
      <c r="E312" s="60" t="s">
        <v>50</v>
      </c>
      <c r="F312" s="60"/>
      <c r="G312" s="60"/>
      <c r="H312" s="60"/>
      <c r="I312" s="60"/>
      <c r="J312" s="62">
        <f>J313+J315+J316</f>
        <v>405.14</v>
      </c>
      <c r="K312" s="62">
        <v>5000</v>
      </c>
      <c r="L312" s="62">
        <v>2000</v>
      </c>
      <c r="M312" s="62">
        <v>0</v>
      </c>
      <c r="N312" s="110">
        <f t="shared" si="27"/>
        <v>0</v>
      </c>
      <c r="O312" s="108">
        <f t="shared" si="28"/>
        <v>0</v>
      </c>
    </row>
    <row r="313" spans="2:15" ht="12.75">
      <c r="B313" s="59"/>
      <c r="C313" s="59"/>
      <c r="D313" s="76">
        <v>3293</v>
      </c>
      <c r="E313" s="60" t="s">
        <v>248</v>
      </c>
      <c r="F313" s="60"/>
      <c r="G313" s="60"/>
      <c r="H313" s="60"/>
      <c r="I313" s="60"/>
      <c r="J313" s="62">
        <v>0</v>
      </c>
      <c r="K313" s="62">
        <v>1000</v>
      </c>
      <c r="L313" s="62">
        <v>500</v>
      </c>
      <c r="M313" s="62">
        <v>0</v>
      </c>
      <c r="N313" s="110">
        <v>0</v>
      </c>
      <c r="O313" s="108">
        <f t="shared" si="28"/>
        <v>0</v>
      </c>
    </row>
    <row r="314" spans="2:15" ht="12.75">
      <c r="B314" s="59"/>
      <c r="C314" s="59"/>
      <c r="D314" s="206"/>
      <c r="E314" s="207"/>
      <c r="F314" s="207"/>
      <c r="G314" s="207"/>
      <c r="H314" s="207"/>
      <c r="I314" s="207"/>
      <c r="J314" s="178"/>
      <c r="K314" s="178"/>
      <c r="L314" s="178"/>
      <c r="M314" s="178"/>
      <c r="N314" s="138"/>
      <c r="O314" s="208">
        <v>9</v>
      </c>
    </row>
    <row r="315" spans="2:15" ht="12.75">
      <c r="B315" s="59"/>
      <c r="C315" s="59"/>
      <c r="D315" s="76">
        <v>3295</v>
      </c>
      <c r="E315" s="60" t="s">
        <v>267</v>
      </c>
      <c r="F315" s="60"/>
      <c r="G315" s="60"/>
      <c r="H315" s="60"/>
      <c r="I315" s="60"/>
      <c r="J315" s="62">
        <v>0</v>
      </c>
      <c r="K315" s="62">
        <v>1000</v>
      </c>
      <c r="L315" s="62">
        <v>500</v>
      </c>
      <c r="M315" s="62">
        <v>0</v>
      </c>
      <c r="N315" s="110">
        <v>0</v>
      </c>
      <c r="O315" s="108">
        <f t="shared" si="28"/>
        <v>0</v>
      </c>
    </row>
    <row r="316" spans="2:15" ht="12.75">
      <c r="B316" s="59"/>
      <c r="C316" s="59"/>
      <c r="D316" s="76">
        <v>3299</v>
      </c>
      <c r="E316" s="60" t="s">
        <v>50</v>
      </c>
      <c r="F316" s="60"/>
      <c r="G316" s="60"/>
      <c r="H316" s="60"/>
      <c r="I316" s="60"/>
      <c r="J316" s="62">
        <v>405.14</v>
      </c>
      <c r="K316" s="62">
        <v>3000</v>
      </c>
      <c r="L316" s="62">
        <v>1000</v>
      </c>
      <c r="M316" s="62">
        <v>0</v>
      </c>
      <c r="N316" s="110">
        <f t="shared" si="27"/>
        <v>0</v>
      </c>
      <c r="O316" s="108">
        <f t="shared" si="28"/>
        <v>0</v>
      </c>
    </row>
    <row r="317" spans="2:15" ht="12.75">
      <c r="B317" s="59"/>
      <c r="C317" s="59"/>
      <c r="D317" s="74">
        <v>34</v>
      </c>
      <c r="E317" s="60" t="s">
        <v>51</v>
      </c>
      <c r="F317" s="60"/>
      <c r="G317" s="60"/>
      <c r="H317" s="60"/>
      <c r="I317" s="60"/>
      <c r="J317" s="46">
        <f>J318</f>
        <v>13159.9</v>
      </c>
      <c r="K317" s="46">
        <f>K318</f>
        <v>15000</v>
      </c>
      <c r="L317" s="46">
        <f>L318</f>
        <v>10000</v>
      </c>
      <c r="M317" s="46">
        <f>M318</f>
        <v>8195.61</v>
      </c>
      <c r="N317" s="135">
        <f t="shared" si="27"/>
        <v>0.6227714496310763</v>
      </c>
      <c r="O317" s="135">
        <f t="shared" si="28"/>
        <v>0.8195610000000001</v>
      </c>
    </row>
    <row r="318" spans="2:15" ht="12.75">
      <c r="B318" s="59"/>
      <c r="C318" s="59"/>
      <c r="D318" s="76">
        <v>343</v>
      </c>
      <c r="E318" s="60" t="s">
        <v>52</v>
      </c>
      <c r="F318" s="60"/>
      <c r="G318" s="60"/>
      <c r="H318" s="60"/>
      <c r="I318" s="60"/>
      <c r="J318" s="62">
        <f>J319+J320</f>
        <v>13159.9</v>
      </c>
      <c r="K318" s="62">
        <v>15000</v>
      </c>
      <c r="L318" s="62">
        <f>L319+L320</f>
        <v>10000</v>
      </c>
      <c r="M318" s="62">
        <f>M319+M320</f>
        <v>8195.61</v>
      </c>
      <c r="N318" s="110">
        <f t="shared" si="27"/>
        <v>0.6227714496310763</v>
      </c>
      <c r="O318" s="108">
        <f t="shared" si="28"/>
        <v>0.8195610000000001</v>
      </c>
    </row>
    <row r="319" spans="2:15" ht="12.75">
      <c r="B319" s="59"/>
      <c r="C319" s="59"/>
      <c r="D319" s="76">
        <v>3431</v>
      </c>
      <c r="E319" s="60" t="s">
        <v>251</v>
      </c>
      <c r="F319" s="60"/>
      <c r="G319" s="60"/>
      <c r="H319" s="60"/>
      <c r="I319" s="60"/>
      <c r="J319" s="62">
        <v>7596.37</v>
      </c>
      <c r="K319" s="62">
        <v>15000</v>
      </c>
      <c r="L319" s="62">
        <v>10000</v>
      </c>
      <c r="M319" s="62">
        <v>8195.61</v>
      </c>
      <c r="N319" s="110">
        <f t="shared" si="27"/>
        <v>1.078885046410325</v>
      </c>
      <c r="O319" s="108">
        <f t="shared" si="28"/>
        <v>0.8195610000000001</v>
      </c>
    </row>
    <row r="320" spans="2:15" ht="12.75">
      <c r="B320" s="59"/>
      <c r="C320" s="59"/>
      <c r="D320" s="76">
        <v>3433</v>
      </c>
      <c r="E320" s="60" t="s">
        <v>313</v>
      </c>
      <c r="F320" s="60"/>
      <c r="G320" s="60"/>
      <c r="H320" s="60"/>
      <c r="I320" s="60"/>
      <c r="J320" s="62">
        <v>5563.53</v>
      </c>
      <c r="K320" s="62">
        <v>0</v>
      </c>
      <c r="L320" s="62">
        <v>0</v>
      </c>
      <c r="M320" s="62">
        <v>0</v>
      </c>
      <c r="N320" s="110">
        <f t="shared" si="27"/>
        <v>0</v>
      </c>
      <c r="O320" s="108">
        <v>0</v>
      </c>
    </row>
    <row r="321" spans="2:15" ht="12.75">
      <c r="B321" s="59"/>
      <c r="C321" s="59"/>
      <c r="D321" s="74">
        <v>4</v>
      </c>
      <c r="E321" s="60" t="s">
        <v>58</v>
      </c>
      <c r="F321" s="60"/>
      <c r="G321" s="60"/>
      <c r="H321" s="60"/>
      <c r="I321" s="60"/>
      <c r="J321" s="46">
        <f aca="true" t="shared" si="29" ref="J321:M322">J322</f>
        <v>743.75</v>
      </c>
      <c r="K321" s="46">
        <f t="shared" si="29"/>
        <v>3000</v>
      </c>
      <c r="L321" s="46">
        <f t="shared" si="29"/>
        <v>5500</v>
      </c>
      <c r="M321" s="46">
        <f t="shared" si="29"/>
        <v>5488.75</v>
      </c>
      <c r="N321" s="135">
        <v>0</v>
      </c>
      <c r="O321" s="135">
        <f t="shared" si="28"/>
        <v>0.9979545454545454</v>
      </c>
    </row>
    <row r="322" spans="2:15" ht="12.75">
      <c r="B322" s="59"/>
      <c r="C322" s="59"/>
      <c r="D322" s="74">
        <v>42</v>
      </c>
      <c r="E322" s="60" t="s">
        <v>62</v>
      </c>
      <c r="F322" s="60"/>
      <c r="G322" s="60"/>
      <c r="H322" s="60"/>
      <c r="I322" s="60"/>
      <c r="J322" s="62">
        <f t="shared" si="29"/>
        <v>743.75</v>
      </c>
      <c r="K322" s="62">
        <f t="shared" si="29"/>
        <v>3000</v>
      </c>
      <c r="L322" s="62">
        <f t="shared" si="29"/>
        <v>5500</v>
      </c>
      <c r="M322" s="62">
        <f t="shared" si="29"/>
        <v>5488.75</v>
      </c>
      <c r="N322" s="110">
        <v>0</v>
      </c>
      <c r="O322" s="108">
        <f t="shared" si="28"/>
        <v>0.9979545454545454</v>
      </c>
    </row>
    <row r="323" spans="2:15" ht="12.75">
      <c r="B323" s="59"/>
      <c r="C323" s="59"/>
      <c r="D323" s="76">
        <v>422</v>
      </c>
      <c r="E323" s="60" t="s">
        <v>64</v>
      </c>
      <c r="F323" s="60"/>
      <c r="G323" s="60"/>
      <c r="H323" s="60"/>
      <c r="I323" s="60"/>
      <c r="J323" s="62">
        <f>J324</f>
        <v>743.75</v>
      </c>
      <c r="K323" s="62">
        <v>3000</v>
      </c>
      <c r="L323" s="62">
        <f>L324</f>
        <v>5500</v>
      </c>
      <c r="M323" s="62">
        <v>5488.75</v>
      </c>
      <c r="N323" s="110">
        <v>0</v>
      </c>
      <c r="O323" s="108">
        <f t="shared" si="28"/>
        <v>0.9979545454545454</v>
      </c>
    </row>
    <row r="324" spans="4:15" ht="12.75">
      <c r="D324" s="49">
        <v>4221</v>
      </c>
      <c r="E324" s="123" t="s">
        <v>266</v>
      </c>
      <c r="F324" s="24"/>
      <c r="G324" s="24"/>
      <c r="H324" s="24"/>
      <c r="I324" s="24"/>
      <c r="J324" s="62">
        <v>743.75</v>
      </c>
      <c r="K324" s="62">
        <v>3000</v>
      </c>
      <c r="L324" s="62">
        <v>5500</v>
      </c>
      <c r="M324" s="62">
        <v>5488.75</v>
      </c>
      <c r="N324" s="110">
        <v>0</v>
      </c>
      <c r="O324" s="108">
        <f t="shared" si="28"/>
        <v>0.9979545454545454</v>
      </c>
    </row>
    <row r="325" spans="4:15" ht="12.75">
      <c r="D325" s="14"/>
      <c r="E325" s="116"/>
      <c r="J325" s="2"/>
      <c r="K325" s="67"/>
      <c r="L325" s="2"/>
      <c r="M325" s="67"/>
      <c r="N325" s="138"/>
      <c r="O325" s="139"/>
    </row>
    <row r="326" spans="4:15" ht="12.75">
      <c r="D326" s="14"/>
      <c r="E326" s="10" t="s">
        <v>89</v>
      </c>
      <c r="J326" s="2">
        <f>J332+J343+J337+J348+J354+J359+J373+J364</f>
        <v>138256.38</v>
      </c>
      <c r="K326" s="2">
        <f>K332+K343+K337+K348+K354+K359+K373+K364</f>
        <v>229000</v>
      </c>
      <c r="L326" s="2">
        <f>L332+L368+L343+L337+L348+L354+L359+L373+L364</f>
        <v>102000</v>
      </c>
      <c r="M326" s="2">
        <f>M332+M368+M343+M337+M348+M354+M359+M373+M364</f>
        <v>86867.29000000001</v>
      </c>
      <c r="N326" s="140">
        <f t="shared" si="27"/>
        <v>0.6283058329749412</v>
      </c>
      <c r="O326" s="118">
        <f t="shared" si="28"/>
        <v>0.8516400980392158</v>
      </c>
    </row>
    <row r="327" spans="4:15" ht="12.75">
      <c r="D327" s="14"/>
      <c r="E327" s="10" t="s">
        <v>90</v>
      </c>
      <c r="J327" s="2"/>
      <c r="L327" s="2"/>
      <c r="M327" s="2"/>
      <c r="N327" s="15"/>
      <c r="O327" s="118"/>
    </row>
    <row r="328" spans="4:15" ht="12.75">
      <c r="D328" s="14"/>
      <c r="E328" s="10" t="s">
        <v>91</v>
      </c>
      <c r="J328" s="2"/>
      <c r="L328" s="2"/>
      <c r="M328" s="2"/>
      <c r="N328" s="15"/>
      <c r="O328" s="118"/>
    </row>
    <row r="329" spans="4:15" ht="12.75">
      <c r="D329" s="14"/>
      <c r="E329" s="10" t="s">
        <v>92</v>
      </c>
      <c r="J329" s="2"/>
      <c r="L329" s="2"/>
      <c r="M329" s="2"/>
      <c r="N329" s="15"/>
      <c r="O329" s="118"/>
    </row>
    <row r="330" spans="4:15" ht="12.75">
      <c r="D330" s="14"/>
      <c r="E330" s="10" t="s">
        <v>93</v>
      </c>
      <c r="J330" s="2"/>
      <c r="L330" s="2"/>
      <c r="M330" s="2"/>
      <c r="N330" s="15"/>
      <c r="O330" s="119"/>
    </row>
    <row r="331" spans="2:15" ht="12.75" customHeight="1">
      <c r="B331" s="59"/>
      <c r="C331" s="59"/>
      <c r="D331" s="61"/>
      <c r="E331" s="69" t="s">
        <v>94</v>
      </c>
      <c r="F331" s="78"/>
      <c r="G331" s="78"/>
      <c r="H331" s="78"/>
      <c r="I331" s="78"/>
      <c r="J331" s="50"/>
      <c r="K331" s="30"/>
      <c r="L331" s="62"/>
      <c r="M331" s="62"/>
      <c r="N331" s="60"/>
      <c r="O331" s="108"/>
    </row>
    <row r="332" spans="2:15" ht="12.75" customHeight="1">
      <c r="B332" s="59"/>
      <c r="C332" s="59"/>
      <c r="D332" s="44">
        <v>4</v>
      </c>
      <c r="E332" s="70" t="s">
        <v>58</v>
      </c>
      <c r="F332" s="78"/>
      <c r="G332" s="78"/>
      <c r="H332" s="78"/>
      <c r="I332" s="78"/>
      <c r="J332" s="46">
        <v>0</v>
      </c>
      <c r="K332" s="23">
        <f aca="true" t="shared" si="30" ref="K332:M333">K333</f>
        <v>40000</v>
      </c>
      <c r="L332" s="23">
        <f t="shared" si="30"/>
        <v>0</v>
      </c>
      <c r="M332" s="23">
        <f t="shared" si="30"/>
        <v>0</v>
      </c>
      <c r="N332" s="132">
        <v>0</v>
      </c>
      <c r="O332" s="135">
        <v>0</v>
      </c>
    </row>
    <row r="333" spans="2:15" ht="12.75" customHeight="1">
      <c r="B333" s="59"/>
      <c r="C333" s="59"/>
      <c r="D333" s="44">
        <v>41</v>
      </c>
      <c r="E333" s="70" t="s">
        <v>95</v>
      </c>
      <c r="F333" s="78"/>
      <c r="G333" s="78"/>
      <c r="H333" s="78"/>
      <c r="I333" s="78"/>
      <c r="J333" s="50">
        <v>0</v>
      </c>
      <c r="K333" s="30">
        <f t="shared" si="30"/>
        <v>40000</v>
      </c>
      <c r="L333" s="62">
        <f t="shared" si="30"/>
        <v>0</v>
      </c>
      <c r="M333" s="62">
        <f t="shared" si="30"/>
        <v>0</v>
      </c>
      <c r="N333" s="133">
        <v>0</v>
      </c>
      <c r="O333" s="108">
        <v>0</v>
      </c>
    </row>
    <row r="334" spans="2:15" ht="12.75" customHeight="1">
      <c r="B334" s="59"/>
      <c r="C334" s="59"/>
      <c r="D334" s="61">
        <v>411</v>
      </c>
      <c r="E334" s="70" t="s">
        <v>60</v>
      </c>
      <c r="F334" s="78"/>
      <c r="G334" s="78"/>
      <c r="H334" s="78"/>
      <c r="I334" s="78"/>
      <c r="J334" s="50">
        <v>0</v>
      </c>
      <c r="K334" s="30">
        <v>40000</v>
      </c>
      <c r="L334" s="62">
        <f>L335</f>
        <v>0</v>
      </c>
      <c r="M334" s="62">
        <v>0</v>
      </c>
      <c r="N334" s="133">
        <v>0</v>
      </c>
      <c r="O334" s="108">
        <v>0</v>
      </c>
    </row>
    <row r="335" spans="2:15" ht="12.75" customHeight="1">
      <c r="B335" s="59"/>
      <c r="C335" s="59"/>
      <c r="D335" s="61">
        <v>4111</v>
      </c>
      <c r="E335" s="95" t="s">
        <v>265</v>
      </c>
      <c r="F335" s="78"/>
      <c r="G335" s="78"/>
      <c r="H335" s="78"/>
      <c r="I335" s="78"/>
      <c r="J335" s="50">
        <v>0</v>
      </c>
      <c r="K335" s="30">
        <v>40000</v>
      </c>
      <c r="L335" s="62">
        <v>0</v>
      </c>
      <c r="M335" s="62">
        <v>0</v>
      </c>
      <c r="N335" s="133">
        <v>0</v>
      </c>
      <c r="O335" s="108">
        <v>0</v>
      </c>
    </row>
    <row r="336" spans="2:15" ht="12.75">
      <c r="B336" s="59"/>
      <c r="C336" s="59"/>
      <c r="D336" s="61"/>
      <c r="E336" s="69" t="s">
        <v>96</v>
      </c>
      <c r="F336" s="78"/>
      <c r="G336" s="48"/>
      <c r="H336" s="48"/>
      <c r="I336" s="48"/>
      <c r="J336" s="50"/>
      <c r="K336" s="62"/>
      <c r="L336" s="62"/>
      <c r="M336" s="62"/>
      <c r="N336" s="132"/>
      <c r="O336" s="108"/>
    </row>
    <row r="337" spans="2:15" ht="12.75">
      <c r="B337" s="59"/>
      <c r="C337" s="59"/>
      <c r="D337" s="44">
        <v>4</v>
      </c>
      <c r="E337" s="70" t="s">
        <v>58</v>
      </c>
      <c r="F337" s="78"/>
      <c r="G337" s="48"/>
      <c r="H337" s="48"/>
      <c r="I337" s="48"/>
      <c r="J337" s="46">
        <v>0</v>
      </c>
      <c r="K337" s="46">
        <f>K338</f>
        <v>12000</v>
      </c>
      <c r="L337" s="46">
        <f>L338</f>
        <v>5000</v>
      </c>
      <c r="M337" s="46">
        <f>M338</f>
        <v>0</v>
      </c>
      <c r="N337" s="132">
        <v>0</v>
      </c>
      <c r="O337" s="135">
        <f>M337/L337</f>
        <v>0</v>
      </c>
    </row>
    <row r="338" spans="2:15" ht="12.75">
      <c r="B338" s="59"/>
      <c r="C338" s="59"/>
      <c r="D338" s="44">
        <v>42</v>
      </c>
      <c r="E338" s="70" t="s">
        <v>62</v>
      </c>
      <c r="F338" s="78"/>
      <c r="G338" s="48"/>
      <c r="H338" s="48"/>
      <c r="I338" s="48"/>
      <c r="J338" s="50">
        <v>0</v>
      </c>
      <c r="K338" s="50">
        <f>K339+K341</f>
        <v>12000</v>
      </c>
      <c r="L338" s="50">
        <f>L339+L341</f>
        <v>5000</v>
      </c>
      <c r="M338" s="50">
        <f>M339+M341</f>
        <v>0</v>
      </c>
      <c r="N338" s="133">
        <v>0</v>
      </c>
      <c r="O338" s="108">
        <f>M338/L338</f>
        <v>0</v>
      </c>
    </row>
    <row r="339" spans="2:15" ht="12.75">
      <c r="B339" s="59"/>
      <c r="C339" s="59"/>
      <c r="D339" s="61">
        <v>421</v>
      </c>
      <c r="E339" s="70" t="s">
        <v>63</v>
      </c>
      <c r="F339" s="78"/>
      <c r="G339" s="48"/>
      <c r="H339" s="48"/>
      <c r="I339" s="48"/>
      <c r="J339" s="50">
        <v>0</v>
      </c>
      <c r="K339" s="50">
        <v>2000</v>
      </c>
      <c r="L339" s="50">
        <f>L340</f>
        <v>5000</v>
      </c>
      <c r="M339" s="50">
        <v>0</v>
      </c>
      <c r="N339" s="133">
        <v>0</v>
      </c>
      <c r="O339" s="108">
        <f>M339/L339</f>
        <v>0</v>
      </c>
    </row>
    <row r="340" spans="2:15" ht="12.75">
      <c r="B340" s="59"/>
      <c r="C340" s="59"/>
      <c r="D340" s="61">
        <v>4212</v>
      </c>
      <c r="E340" s="70" t="s">
        <v>263</v>
      </c>
      <c r="F340" s="78"/>
      <c r="G340" s="48"/>
      <c r="H340" s="48"/>
      <c r="I340" s="48"/>
      <c r="J340" s="50">
        <v>0</v>
      </c>
      <c r="K340" s="50">
        <v>2000</v>
      </c>
      <c r="L340" s="50">
        <v>5000</v>
      </c>
      <c r="M340" s="50">
        <v>0</v>
      </c>
      <c r="N340" s="133">
        <v>0</v>
      </c>
      <c r="O340" s="108">
        <f>M340/L340</f>
        <v>0</v>
      </c>
    </row>
    <row r="341" spans="2:15" ht="12.75">
      <c r="B341" s="59"/>
      <c r="C341" s="59"/>
      <c r="D341" s="61">
        <v>422</v>
      </c>
      <c r="E341" s="70" t="s">
        <v>64</v>
      </c>
      <c r="F341" s="78"/>
      <c r="G341" s="48"/>
      <c r="H341" s="48"/>
      <c r="I341" s="48"/>
      <c r="J341" s="50">
        <v>0</v>
      </c>
      <c r="K341" s="50">
        <v>10000</v>
      </c>
      <c r="L341" s="50">
        <f>L342</f>
        <v>0</v>
      </c>
      <c r="M341" s="50">
        <v>0</v>
      </c>
      <c r="N341" s="133">
        <v>0</v>
      </c>
      <c r="O341" s="108">
        <v>0</v>
      </c>
    </row>
    <row r="342" spans="2:15" ht="12.75">
      <c r="B342" s="59"/>
      <c r="C342" s="59"/>
      <c r="D342" s="61">
        <v>4223</v>
      </c>
      <c r="E342" s="70" t="s">
        <v>264</v>
      </c>
      <c r="F342" s="78"/>
      <c r="G342" s="48"/>
      <c r="H342" s="48"/>
      <c r="I342" s="48"/>
      <c r="J342" s="50">
        <v>0</v>
      </c>
      <c r="K342" s="50">
        <v>10000</v>
      </c>
      <c r="L342" s="50">
        <v>0</v>
      </c>
      <c r="M342" s="50">
        <v>0</v>
      </c>
      <c r="N342" s="110">
        <v>0</v>
      </c>
      <c r="O342" s="110">
        <v>0</v>
      </c>
    </row>
    <row r="343" spans="2:15" ht="12.75">
      <c r="B343" s="59"/>
      <c r="C343" s="59"/>
      <c r="D343" s="44">
        <v>3</v>
      </c>
      <c r="E343" s="70" t="s">
        <v>40</v>
      </c>
      <c r="F343" s="78"/>
      <c r="G343" s="48"/>
      <c r="H343" s="48"/>
      <c r="I343" s="48"/>
      <c r="J343" s="46">
        <v>0</v>
      </c>
      <c r="K343" s="46">
        <f aca="true" t="shared" si="31" ref="K343:M344">K344</f>
        <v>15000</v>
      </c>
      <c r="L343" s="46">
        <f t="shared" si="31"/>
        <v>0</v>
      </c>
      <c r="M343" s="46">
        <f t="shared" si="31"/>
        <v>0</v>
      </c>
      <c r="N343" s="135">
        <v>0</v>
      </c>
      <c r="O343" s="135">
        <v>0</v>
      </c>
    </row>
    <row r="344" spans="2:15" ht="12.75">
      <c r="B344" s="59"/>
      <c r="C344" s="59"/>
      <c r="D344" s="44">
        <v>32</v>
      </c>
      <c r="E344" s="70" t="s">
        <v>45</v>
      </c>
      <c r="F344" s="78"/>
      <c r="G344" s="48"/>
      <c r="H344" s="48"/>
      <c r="I344" s="48"/>
      <c r="J344" s="50">
        <v>0</v>
      </c>
      <c r="K344" s="50">
        <f t="shared" si="31"/>
        <v>15000</v>
      </c>
      <c r="L344" s="50">
        <f t="shared" si="31"/>
        <v>0</v>
      </c>
      <c r="M344" s="50">
        <f t="shared" si="31"/>
        <v>0</v>
      </c>
      <c r="N344" s="110">
        <v>0</v>
      </c>
      <c r="O344" s="110">
        <v>0</v>
      </c>
    </row>
    <row r="345" spans="2:15" ht="12.75">
      <c r="B345" s="59"/>
      <c r="C345" s="59"/>
      <c r="D345" s="61">
        <v>323</v>
      </c>
      <c r="E345" s="70" t="s">
        <v>186</v>
      </c>
      <c r="F345" s="78"/>
      <c r="G345" s="48"/>
      <c r="H345" s="48"/>
      <c r="I345" s="48"/>
      <c r="J345" s="50">
        <v>0</v>
      </c>
      <c r="K345" s="50">
        <v>15000</v>
      </c>
      <c r="L345" s="50">
        <f>L346</f>
        <v>0</v>
      </c>
      <c r="M345" s="50">
        <v>0</v>
      </c>
      <c r="N345" s="110">
        <v>0</v>
      </c>
      <c r="O345" s="110">
        <v>0</v>
      </c>
    </row>
    <row r="346" spans="2:15" ht="12.75">
      <c r="B346" s="59"/>
      <c r="C346" s="59"/>
      <c r="D346" s="61">
        <v>3237</v>
      </c>
      <c r="E346" s="70" t="s">
        <v>260</v>
      </c>
      <c r="F346" s="78"/>
      <c r="G346" s="48"/>
      <c r="H346" s="48"/>
      <c r="I346" s="48"/>
      <c r="J346" s="50">
        <v>0</v>
      </c>
      <c r="K346" s="50">
        <v>15000</v>
      </c>
      <c r="L346" s="62">
        <v>0</v>
      </c>
      <c r="M346" s="50">
        <v>0</v>
      </c>
      <c r="N346" s="110">
        <v>0</v>
      </c>
      <c r="O346" s="110">
        <v>0</v>
      </c>
    </row>
    <row r="347" spans="2:15" ht="12.75">
      <c r="B347" s="59"/>
      <c r="C347" s="59"/>
      <c r="D347" s="61"/>
      <c r="E347" s="45" t="s">
        <v>97</v>
      </c>
      <c r="F347" s="48"/>
      <c r="G347" s="48"/>
      <c r="H347" s="48"/>
      <c r="I347" s="48"/>
      <c r="J347" s="50"/>
      <c r="K347" s="62"/>
      <c r="L347" s="62"/>
      <c r="M347" s="62"/>
      <c r="N347" s="110"/>
      <c r="O347" s="110"/>
    </row>
    <row r="348" spans="2:15" ht="12.75">
      <c r="B348" s="59"/>
      <c r="C348" s="59"/>
      <c r="D348" s="44">
        <v>4</v>
      </c>
      <c r="E348" s="70" t="s">
        <v>58</v>
      </c>
      <c r="F348" s="78"/>
      <c r="G348" s="48"/>
      <c r="H348" s="48"/>
      <c r="I348" s="48"/>
      <c r="J348" s="46">
        <v>0</v>
      </c>
      <c r="K348" s="46">
        <f>K349</f>
        <v>1000</v>
      </c>
      <c r="L348" s="46">
        <v>1000</v>
      </c>
      <c r="M348" s="46">
        <f>M349</f>
        <v>0</v>
      </c>
      <c r="N348" s="135">
        <v>0</v>
      </c>
      <c r="O348" s="135">
        <f aca="true" t="shared" si="32" ref="O348:O378">M348/L348</f>
        <v>0</v>
      </c>
    </row>
    <row r="349" spans="2:15" ht="12.75">
      <c r="B349" s="59"/>
      <c r="C349" s="59"/>
      <c r="D349" s="44">
        <v>42</v>
      </c>
      <c r="E349" s="70" t="s">
        <v>62</v>
      </c>
      <c r="F349" s="78"/>
      <c r="G349" s="48"/>
      <c r="H349" s="48"/>
      <c r="I349" s="48"/>
      <c r="J349" s="50">
        <v>0</v>
      </c>
      <c r="K349" s="62">
        <f>K350</f>
        <v>1000</v>
      </c>
      <c r="L349" s="62">
        <v>1000</v>
      </c>
      <c r="M349" s="62">
        <f>M350</f>
        <v>0</v>
      </c>
      <c r="N349" s="110">
        <v>0</v>
      </c>
      <c r="O349" s="110">
        <f t="shared" si="32"/>
        <v>0</v>
      </c>
    </row>
    <row r="350" spans="2:15" ht="12.75">
      <c r="B350" s="59"/>
      <c r="C350" s="59"/>
      <c r="D350" s="61">
        <v>421</v>
      </c>
      <c r="E350" s="70" t="s">
        <v>63</v>
      </c>
      <c r="F350" s="78"/>
      <c r="G350" s="48"/>
      <c r="H350" s="48"/>
      <c r="I350" s="48"/>
      <c r="J350" s="50">
        <v>0</v>
      </c>
      <c r="K350" s="62">
        <v>1000</v>
      </c>
      <c r="L350" s="62">
        <v>1000</v>
      </c>
      <c r="M350" s="62">
        <v>0</v>
      </c>
      <c r="N350" s="110">
        <v>0</v>
      </c>
      <c r="O350" s="110">
        <f t="shared" si="32"/>
        <v>0</v>
      </c>
    </row>
    <row r="351" spans="4:15" ht="12.75">
      <c r="D351" s="174"/>
      <c r="E351" s="209"/>
      <c r="F351" s="210"/>
      <c r="G351" s="210"/>
      <c r="H351" s="210"/>
      <c r="I351" s="210"/>
      <c r="J351" s="210"/>
      <c r="K351" s="178"/>
      <c r="L351" s="210"/>
      <c r="M351" s="207"/>
      <c r="N351" s="207"/>
      <c r="O351" s="208">
        <v>10</v>
      </c>
    </row>
    <row r="352" spans="2:15" ht="12.75">
      <c r="B352" s="59"/>
      <c r="C352" s="59"/>
      <c r="D352" s="61">
        <v>4212</v>
      </c>
      <c r="E352" s="70" t="s">
        <v>263</v>
      </c>
      <c r="F352" s="78"/>
      <c r="G352" s="48"/>
      <c r="H352" s="48"/>
      <c r="I352" s="48"/>
      <c r="J352" s="50">
        <v>0</v>
      </c>
      <c r="K352" s="62">
        <v>1000</v>
      </c>
      <c r="L352" s="62">
        <v>1000</v>
      </c>
      <c r="M352" s="62">
        <v>0</v>
      </c>
      <c r="N352" s="110">
        <v>0</v>
      </c>
      <c r="O352" s="110">
        <f t="shared" si="32"/>
        <v>0</v>
      </c>
    </row>
    <row r="353" spans="2:15" ht="12.75">
      <c r="B353" s="59"/>
      <c r="C353" s="59"/>
      <c r="D353" s="80"/>
      <c r="E353" s="45" t="s">
        <v>98</v>
      </c>
      <c r="F353" s="48"/>
      <c r="G353" s="48"/>
      <c r="H353" s="48"/>
      <c r="I353" s="48"/>
      <c r="J353" s="50"/>
      <c r="K353" s="62"/>
      <c r="L353" s="62"/>
      <c r="M353" s="62"/>
      <c r="N353" s="110"/>
      <c r="O353" s="110"/>
    </row>
    <row r="354" spans="2:15" ht="12.75">
      <c r="B354" s="59"/>
      <c r="C354" s="59"/>
      <c r="D354" s="44">
        <v>4</v>
      </c>
      <c r="E354" s="70" t="s">
        <v>58</v>
      </c>
      <c r="F354" s="78"/>
      <c r="G354" s="48"/>
      <c r="H354" s="48"/>
      <c r="I354" s="48"/>
      <c r="J354" s="46">
        <v>0</v>
      </c>
      <c r="K354" s="46">
        <f>K355</f>
        <v>1000</v>
      </c>
      <c r="L354" s="46">
        <v>1000</v>
      </c>
      <c r="M354" s="46">
        <f>M355</f>
        <v>0</v>
      </c>
      <c r="N354" s="135">
        <v>0</v>
      </c>
      <c r="O354" s="135">
        <f t="shared" si="32"/>
        <v>0</v>
      </c>
    </row>
    <row r="355" spans="2:15" ht="12.75">
      <c r="B355" s="59"/>
      <c r="C355" s="59"/>
      <c r="D355" s="44">
        <v>42</v>
      </c>
      <c r="E355" s="70" t="s">
        <v>62</v>
      </c>
      <c r="F355" s="78"/>
      <c r="G355" s="48"/>
      <c r="H355" s="48"/>
      <c r="I355" s="48"/>
      <c r="J355" s="50">
        <v>0</v>
      </c>
      <c r="K355" s="62">
        <f>K356</f>
        <v>1000</v>
      </c>
      <c r="L355" s="62">
        <v>1000</v>
      </c>
      <c r="M355" s="62">
        <f>M356</f>
        <v>0</v>
      </c>
      <c r="N355" s="110">
        <v>0</v>
      </c>
      <c r="O355" s="110">
        <f t="shared" si="32"/>
        <v>0</v>
      </c>
    </row>
    <row r="356" spans="2:15" ht="12.75">
      <c r="B356" s="59"/>
      <c r="C356" s="59"/>
      <c r="D356" s="61">
        <v>421</v>
      </c>
      <c r="E356" s="70" t="s">
        <v>63</v>
      </c>
      <c r="F356" s="78"/>
      <c r="G356" s="48"/>
      <c r="H356" s="48"/>
      <c r="I356" s="48"/>
      <c r="J356" s="50">
        <v>0</v>
      </c>
      <c r="K356" s="62">
        <v>1000</v>
      </c>
      <c r="L356" s="62">
        <v>1000</v>
      </c>
      <c r="M356" s="62">
        <v>0</v>
      </c>
      <c r="N356" s="110">
        <v>0</v>
      </c>
      <c r="O356" s="110">
        <f t="shared" si="32"/>
        <v>0</v>
      </c>
    </row>
    <row r="357" spans="2:15" ht="12.75">
      <c r="B357" s="59"/>
      <c r="C357" s="59"/>
      <c r="D357" s="61">
        <v>4212</v>
      </c>
      <c r="E357" s="70" t="s">
        <v>263</v>
      </c>
      <c r="F357" s="78"/>
      <c r="G357" s="48"/>
      <c r="H357" s="48"/>
      <c r="I357" s="48"/>
      <c r="J357" s="50">
        <v>0</v>
      </c>
      <c r="K357" s="62">
        <v>1000</v>
      </c>
      <c r="L357" s="62">
        <v>1000</v>
      </c>
      <c r="M357" s="62">
        <v>0</v>
      </c>
      <c r="N357" s="110">
        <v>0</v>
      </c>
      <c r="O357" s="110">
        <f t="shared" si="32"/>
        <v>0</v>
      </c>
    </row>
    <row r="358" spans="2:15" ht="12.75">
      <c r="B358" s="59"/>
      <c r="C358" s="59"/>
      <c r="D358" s="61"/>
      <c r="E358" s="81" t="s">
        <v>99</v>
      </c>
      <c r="F358" s="78"/>
      <c r="G358" s="48"/>
      <c r="H358" s="48"/>
      <c r="I358" s="48"/>
      <c r="J358" s="50"/>
      <c r="K358" s="62"/>
      <c r="L358" s="62"/>
      <c r="M358" s="62"/>
      <c r="N358" s="110"/>
      <c r="O358" s="110"/>
    </row>
    <row r="359" spans="2:15" ht="12.75">
      <c r="B359" s="59"/>
      <c r="C359" s="59"/>
      <c r="D359" s="44">
        <v>4</v>
      </c>
      <c r="E359" s="70" t="s">
        <v>58</v>
      </c>
      <c r="F359" s="78"/>
      <c r="G359" s="48"/>
      <c r="H359" s="48"/>
      <c r="I359" s="48"/>
      <c r="J359" s="46">
        <v>93125</v>
      </c>
      <c r="K359" s="46">
        <f aca="true" t="shared" si="33" ref="K359:M360">K360</f>
        <v>100000</v>
      </c>
      <c r="L359" s="46">
        <f t="shared" si="33"/>
        <v>0</v>
      </c>
      <c r="M359" s="46">
        <f t="shared" si="33"/>
        <v>0</v>
      </c>
      <c r="N359" s="135">
        <f>M359/J359</f>
        <v>0</v>
      </c>
      <c r="O359" s="135">
        <v>0</v>
      </c>
    </row>
    <row r="360" spans="2:15" ht="12.75">
      <c r="B360" s="59"/>
      <c r="C360" s="59"/>
      <c r="D360" s="44">
        <v>42</v>
      </c>
      <c r="E360" s="70" t="s">
        <v>62</v>
      </c>
      <c r="F360" s="78"/>
      <c r="G360" s="48"/>
      <c r="H360" s="48"/>
      <c r="I360" s="48"/>
      <c r="J360" s="50">
        <v>93125</v>
      </c>
      <c r="K360" s="62">
        <f t="shared" si="33"/>
        <v>100000</v>
      </c>
      <c r="L360" s="62">
        <f t="shared" si="33"/>
        <v>0</v>
      </c>
      <c r="M360" s="62">
        <f t="shared" si="33"/>
        <v>0</v>
      </c>
      <c r="N360" s="110">
        <f>M360/J360</f>
        <v>0</v>
      </c>
      <c r="O360" s="110">
        <v>0</v>
      </c>
    </row>
    <row r="361" spans="2:15" ht="12.75">
      <c r="B361" s="59"/>
      <c r="C361" s="59"/>
      <c r="D361" s="82">
        <v>421</v>
      </c>
      <c r="E361" s="70" t="s">
        <v>63</v>
      </c>
      <c r="F361" s="78"/>
      <c r="G361" s="48"/>
      <c r="H361" s="48"/>
      <c r="I361" s="48"/>
      <c r="J361" s="50">
        <v>93125</v>
      </c>
      <c r="K361" s="62">
        <v>100000</v>
      </c>
      <c r="L361" s="62">
        <f>L362</f>
        <v>0</v>
      </c>
      <c r="M361" s="62">
        <v>0</v>
      </c>
      <c r="N361" s="110">
        <f>M361/J361</f>
        <v>0</v>
      </c>
      <c r="O361" s="110">
        <v>0</v>
      </c>
    </row>
    <row r="362" spans="2:15" ht="12.75">
      <c r="B362" s="59"/>
      <c r="C362" s="59"/>
      <c r="D362" s="82">
        <v>4212</v>
      </c>
      <c r="E362" s="70" t="s">
        <v>263</v>
      </c>
      <c r="F362" s="78"/>
      <c r="G362" s="48"/>
      <c r="H362" s="48"/>
      <c r="I362" s="48"/>
      <c r="J362" s="50">
        <v>93125</v>
      </c>
      <c r="K362" s="62">
        <v>100000</v>
      </c>
      <c r="L362" s="62">
        <v>0</v>
      </c>
      <c r="M362" s="62">
        <v>0</v>
      </c>
      <c r="N362" s="110">
        <f>M362/J362</f>
        <v>0</v>
      </c>
      <c r="O362" s="110">
        <v>0</v>
      </c>
    </row>
    <row r="363" spans="2:15" ht="12.75">
      <c r="B363" s="59"/>
      <c r="C363" s="59"/>
      <c r="D363" s="82"/>
      <c r="E363" s="69" t="s">
        <v>189</v>
      </c>
      <c r="F363" s="78"/>
      <c r="G363" s="48"/>
      <c r="H363" s="48"/>
      <c r="I363" s="48"/>
      <c r="J363" s="50"/>
      <c r="K363" s="62"/>
      <c r="L363" s="62"/>
      <c r="M363" s="62"/>
      <c r="N363" s="110"/>
      <c r="O363" s="110"/>
    </row>
    <row r="364" spans="2:15" ht="12.75">
      <c r="B364" s="59"/>
      <c r="C364" s="59"/>
      <c r="D364" s="105">
        <v>4</v>
      </c>
      <c r="E364" s="70" t="s">
        <v>58</v>
      </c>
      <c r="F364" s="78"/>
      <c r="G364" s="48"/>
      <c r="H364" s="48"/>
      <c r="I364" s="48"/>
      <c r="J364" s="46">
        <v>0</v>
      </c>
      <c r="K364" s="46">
        <f aca="true" t="shared" si="34" ref="K364:M365">K365</f>
        <v>10000</v>
      </c>
      <c r="L364" s="46">
        <f t="shared" si="34"/>
        <v>0</v>
      </c>
      <c r="M364" s="46">
        <f t="shared" si="34"/>
        <v>0</v>
      </c>
      <c r="N364" s="135">
        <v>0</v>
      </c>
      <c r="O364" s="135">
        <v>0</v>
      </c>
    </row>
    <row r="365" spans="2:15" ht="12.75">
      <c r="B365" s="59"/>
      <c r="C365" s="59"/>
      <c r="D365" s="105">
        <v>42</v>
      </c>
      <c r="E365" s="70" t="s">
        <v>62</v>
      </c>
      <c r="F365" s="78"/>
      <c r="G365" s="48"/>
      <c r="H365" s="48"/>
      <c r="I365" s="48"/>
      <c r="J365" s="50">
        <v>0</v>
      </c>
      <c r="K365" s="62">
        <f t="shared" si="34"/>
        <v>10000</v>
      </c>
      <c r="L365" s="62">
        <f t="shared" si="34"/>
        <v>0</v>
      </c>
      <c r="M365" s="62">
        <f t="shared" si="34"/>
        <v>0</v>
      </c>
      <c r="N365" s="110">
        <v>0</v>
      </c>
      <c r="O365" s="110">
        <v>0</v>
      </c>
    </row>
    <row r="366" spans="2:15" ht="12.75">
      <c r="B366" s="59"/>
      <c r="C366" s="59"/>
      <c r="D366" s="82">
        <v>421</v>
      </c>
      <c r="E366" s="70" t="s">
        <v>63</v>
      </c>
      <c r="F366" s="78"/>
      <c r="G366" s="48"/>
      <c r="H366" s="48"/>
      <c r="I366" s="48"/>
      <c r="J366" s="50">
        <v>0</v>
      </c>
      <c r="K366" s="62">
        <v>10000</v>
      </c>
      <c r="L366" s="62">
        <f>L367</f>
        <v>0</v>
      </c>
      <c r="M366" s="62">
        <v>0</v>
      </c>
      <c r="N366" s="110">
        <v>0</v>
      </c>
      <c r="O366" s="110">
        <v>0</v>
      </c>
    </row>
    <row r="367" spans="4:15" ht="12.75">
      <c r="D367" s="122">
        <v>4214</v>
      </c>
      <c r="E367" s="48" t="s">
        <v>238</v>
      </c>
      <c r="F367" s="24"/>
      <c r="G367" s="24"/>
      <c r="H367" s="24"/>
      <c r="I367" s="24"/>
      <c r="J367" s="62">
        <v>0</v>
      </c>
      <c r="K367" s="62">
        <v>10000</v>
      </c>
      <c r="L367" s="50">
        <v>0</v>
      </c>
      <c r="M367" s="62">
        <v>0</v>
      </c>
      <c r="N367" s="110">
        <v>0</v>
      </c>
      <c r="O367" s="110">
        <v>0</v>
      </c>
    </row>
    <row r="368" spans="4:15" ht="12.75">
      <c r="D368" s="162">
        <v>3</v>
      </c>
      <c r="E368" s="48" t="s">
        <v>40</v>
      </c>
      <c r="F368" s="24"/>
      <c r="G368" s="24"/>
      <c r="H368" s="24"/>
      <c r="I368" s="24"/>
      <c r="J368" s="46">
        <f aca="true" t="shared" si="35" ref="J368:M370">J369</f>
        <v>0</v>
      </c>
      <c r="K368" s="46">
        <f t="shared" si="35"/>
        <v>0</v>
      </c>
      <c r="L368" s="46">
        <f t="shared" si="35"/>
        <v>10000</v>
      </c>
      <c r="M368" s="46">
        <f t="shared" si="35"/>
        <v>9992.29</v>
      </c>
      <c r="N368" s="135">
        <v>0</v>
      </c>
      <c r="O368" s="135">
        <f t="shared" si="32"/>
        <v>0.999229</v>
      </c>
    </row>
    <row r="369" spans="4:15" ht="12.75">
      <c r="D369" s="162">
        <v>38</v>
      </c>
      <c r="E369" s="48" t="s">
        <v>77</v>
      </c>
      <c r="F369" s="24"/>
      <c r="G369" s="24"/>
      <c r="H369" s="24"/>
      <c r="I369" s="24"/>
      <c r="J369" s="62">
        <f t="shared" si="35"/>
        <v>0</v>
      </c>
      <c r="K369" s="62">
        <f t="shared" si="35"/>
        <v>0</v>
      </c>
      <c r="L369" s="62">
        <f t="shared" si="35"/>
        <v>10000</v>
      </c>
      <c r="M369" s="62">
        <f t="shared" si="35"/>
        <v>9992.29</v>
      </c>
      <c r="N369" s="110">
        <v>0</v>
      </c>
      <c r="O369" s="110">
        <f t="shared" si="32"/>
        <v>0.999229</v>
      </c>
    </row>
    <row r="370" spans="4:15" ht="12.75">
      <c r="D370" s="122">
        <v>381</v>
      </c>
      <c r="E370" s="48" t="s">
        <v>56</v>
      </c>
      <c r="F370" s="24"/>
      <c r="G370" s="24"/>
      <c r="H370" s="24"/>
      <c r="I370" s="24"/>
      <c r="J370" s="62">
        <f t="shared" si="35"/>
        <v>0</v>
      </c>
      <c r="K370" s="62">
        <f t="shared" si="35"/>
        <v>0</v>
      </c>
      <c r="L370" s="62">
        <f t="shared" si="35"/>
        <v>10000</v>
      </c>
      <c r="M370" s="62">
        <f t="shared" si="35"/>
        <v>9992.29</v>
      </c>
      <c r="N370" s="110">
        <v>0</v>
      </c>
      <c r="O370" s="110">
        <f t="shared" si="32"/>
        <v>0.999229</v>
      </c>
    </row>
    <row r="371" spans="4:15" ht="12.75">
      <c r="D371" s="122">
        <v>3811</v>
      </c>
      <c r="E371" s="48" t="s">
        <v>243</v>
      </c>
      <c r="F371" s="24"/>
      <c r="G371" s="24"/>
      <c r="H371" s="24"/>
      <c r="I371" s="24"/>
      <c r="J371" s="62">
        <v>0</v>
      </c>
      <c r="K371" s="62">
        <v>0</v>
      </c>
      <c r="L371" s="50">
        <v>10000</v>
      </c>
      <c r="M371" s="62">
        <v>9992.29</v>
      </c>
      <c r="N371" s="110">
        <v>0</v>
      </c>
      <c r="O371" s="110">
        <f t="shared" si="32"/>
        <v>0.999229</v>
      </c>
    </row>
    <row r="372" spans="2:15" ht="12.75">
      <c r="B372" s="59"/>
      <c r="C372" s="59"/>
      <c r="D372" s="61"/>
      <c r="E372" s="45" t="s">
        <v>228</v>
      </c>
      <c r="F372" s="48"/>
      <c r="G372" s="48"/>
      <c r="H372" s="48"/>
      <c r="I372" s="48"/>
      <c r="J372" s="50"/>
      <c r="K372" s="50"/>
      <c r="L372" s="50"/>
      <c r="M372" s="50"/>
      <c r="N372" s="110"/>
      <c r="O372" s="110"/>
    </row>
    <row r="373" spans="2:15" ht="12.75">
      <c r="B373" s="59"/>
      <c r="C373" s="59"/>
      <c r="D373" s="44">
        <v>4</v>
      </c>
      <c r="E373" s="48" t="s">
        <v>58</v>
      </c>
      <c r="F373" s="48"/>
      <c r="G373" s="48"/>
      <c r="H373" s="48"/>
      <c r="I373" s="48"/>
      <c r="J373" s="46">
        <v>45131.38</v>
      </c>
      <c r="K373" s="46">
        <f aca="true" t="shared" si="36" ref="K373:M374">K374</f>
        <v>50000</v>
      </c>
      <c r="L373" s="46">
        <f t="shared" si="36"/>
        <v>85000</v>
      </c>
      <c r="M373" s="46">
        <f t="shared" si="36"/>
        <v>76875</v>
      </c>
      <c r="N373" s="135">
        <f>M373/J373</f>
        <v>1.703360278369507</v>
      </c>
      <c r="O373" s="135">
        <f t="shared" si="32"/>
        <v>0.9044117647058824</v>
      </c>
    </row>
    <row r="374" spans="2:15" ht="12.75">
      <c r="B374" s="59"/>
      <c r="C374" s="59"/>
      <c r="D374" s="44">
        <v>41</v>
      </c>
      <c r="E374" s="48" t="s">
        <v>59</v>
      </c>
      <c r="F374" s="48"/>
      <c r="G374" s="48"/>
      <c r="H374" s="48"/>
      <c r="I374" s="48"/>
      <c r="J374" s="50">
        <v>45131.38</v>
      </c>
      <c r="K374" s="50">
        <f t="shared" si="36"/>
        <v>50000</v>
      </c>
      <c r="L374" s="50">
        <f t="shared" si="36"/>
        <v>85000</v>
      </c>
      <c r="M374" s="50">
        <f t="shared" si="36"/>
        <v>76875</v>
      </c>
      <c r="N374" s="110">
        <f>M374/J374</f>
        <v>1.703360278369507</v>
      </c>
      <c r="O374" s="110">
        <f t="shared" si="32"/>
        <v>0.9044117647058824</v>
      </c>
    </row>
    <row r="375" spans="2:15" ht="12.75">
      <c r="B375" s="59"/>
      <c r="C375" s="59"/>
      <c r="D375" s="82">
        <v>412</v>
      </c>
      <c r="E375" s="48" t="s">
        <v>61</v>
      </c>
      <c r="F375" s="48"/>
      <c r="G375" s="48"/>
      <c r="H375" s="48"/>
      <c r="I375" s="48"/>
      <c r="J375" s="50">
        <v>45131.38</v>
      </c>
      <c r="K375" s="50">
        <v>50000</v>
      </c>
      <c r="L375" s="50">
        <f>L376</f>
        <v>85000</v>
      </c>
      <c r="M375" s="50">
        <f>M376</f>
        <v>76875</v>
      </c>
      <c r="N375" s="110">
        <f>M375/J375</f>
        <v>1.703360278369507</v>
      </c>
      <c r="O375" s="110">
        <f t="shared" si="32"/>
        <v>0.9044117647058824</v>
      </c>
    </row>
    <row r="376" spans="2:15" ht="12.75">
      <c r="B376" s="59"/>
      <c r="C376" s="59"/>
      <c r="D376" s="82">
        <v>4126</v>
      </c>
      <c r="E376" s="72" t="s">
        <v>240</v>
      </c>
      <c r="F376" s="48"/>
      <c r="G376" s="48"/>
      <c r="H376" s="48"/>
      <c r="I376" s="48"/>
      <c r="J376" s="50">
        <v>45131.38</v>
      </c>
      <c r="K376" s="50">
        <v>50000</v>
      </c>
      <c r="L376" s="50">
        <v>85000</v>
      </c>
      <c r="M376" s="50">
        <v>76875</v>
      </c>
      <c r="N376" s="110">
        <f>M376/J376</f>
        <v>1.703360278369507</v>
      </c>
      <c r="O376" s="110">
        <f t="shared" si="32"/>
        <v>0.9044117647058824</v>
      </c>
    </row>
    <row r="377" spans="2:15" ht="12.75">
      <c r="B377" s="59"/>
      <c r="C377" s="59"/>
      <c r="D377" s="106"/>
      <c r="E377" s="66"/>
      <c r="F377" s="66"/>
      <c r="G377" s="66"/>
      <c r="H377" s="66"/>
      <c r="I377" s="66"/>
      <c r="J377" s="92"/>
      <c r="K377" s="92"/>
      <c r="L377" s="92"/>
      <c r="M377" s="92"/>
      <c r="N377" s="138"/>
      <c r="O377" s="138"/>
    </row>
    <row r="378" spans="4:15" ht="12.75">
      <c r="D378" s="14"/>
      <c r="E378" s="10" t="s">
        <v>100</v>
      </c>
      <c r="J378" s="2">
        <f>J385+J391+J401+J406+J411</f>
        <v>50831.6</v>
      </c>
      <c r="K378" s="2">
        <f>K385+K391+K401+K406+K411</f>
        <v>50000</v>
      </c>
      <c r="L378" s="2">
        <f>L385+L391+L401+L406+L411</f>
        <v>48500</v>
      </c>
      <c r="M378" s="2">
        <f>M385+M391+M401+M406+M411</f>
        <v>39979.700000000004</v>
      </c>
      <c r="N378" s="140">
        <f>M378/J378</f>
        <v>0.7865127204337461</v>
      </c>
      <c r="O378" s="140">
        <f t="shared" si="32"/>
        <v>0.8243237113402063</v>
      </c>
    </row>
    <row r="379" spans="4:15" ht="12.75">
      <c r="D379" s="14"/>
      <c r="E379" s="10" t="s">
        <v>101</v>
      </c>
      <c r="M379" s="15"/>
      <c r="N379" s="15"/>
      <c r="O379" s="118"/>
    </row>
    <row r="380" spans="4:15" ht="12.75">
      <c r="D380" s="14"/>
      <c r="E380" s="10" t="s">
        <v>102</v>
      </c>
      <c r="M380" s="15"/>
      <c r="N380" s="15"/>
      <c r="O380" s="118"/>
    </row>
    <row r="381" spans="4:15" ht="12.75">
      <c r="D381" s="14"/>
      <c r="E381" s="10" t="s">
        <v>103</v>
      </c>
      <c r="M381" s="15"/>
      <c r="N381" s="15"/>
      <c r="O381" s="118"/>
    </row>
    <row r="382" spans="4:15" ht="12.75">
      <c r="D382" s="14"/>
      <c r="E382" s="10" t="s">
        <v>104</v>
      </c>
      <c r="M382" s="15"/>
      <c r="N382" s="15"/>
      <c r="O382" s="118"/>
    </row>
    <row r="383" spans="4:15" ht="12.75">
      <c r="D383" s="115"/>
      <c r="E383" s="83" t="s">
        <v>105</v>
      </c>
      <c r="F383" s="59"/>
      <c r="G383" s="59"/>
      <c r="H383" s="59"/>
      <c r="I383" s="59"/>
      <c r="J383" s="59"/>
      <c r="K383" s="67"/>
      <c r="L383" s="59"/>
      <c r="M383" s="68"/>
      <c r="N383" s="68"/>
      <c r="O383" s="118"/>
    </row>
    <row r="384" spans="2:15" ht="12.75">
      <c r="B384" s="59"/>
      <c r="C384" s="59"/>
      <c r="D384" s="144"/>
      <c r="E384" s="145" t="s">
        <v>106</v>
      </c>
      <c r="F384" s="145"/>
      <c r="G384" s="145"/>
      <c r="H384" s="145"/>
      <c r="I384" s="145"/>
      <c r="J384" s="145"/>
      <c r="K384" s="147"/>
      <c r="L384" s="154"/>
      <c r="M384" s="205"/>
      <c r="N384" s="205"/>
      <c r="O384" s="119"/>
    </row>
    <row r="385" spans="2:15" ht="12.75">
      <c r="B385" s="59"/>
      <c r="C385" s="59"/>
      <c r="D385" s="44">
        <v>3</v>
      </c>
      <c r="E385" s="48" t="s">
        <v>40</v>
      </c>
      <c r="F385" s="48"/>
      <c r="G385" s="48"/>
      <c r="H385" s="48"/>
      <c r="I385" s="48"/>
      <c r="J385" s="46">
        <f>J386</f>
        <v>39709.15</v>
      </c>
      <c r="K385" s="46">
        <f>K386</f>
        <v>40000</v>
      </c>
      <c r="L385" s="46">
        <v>40000</v>
      </c>
      <c r="M385" s="46">
        <f>M386</f>
        <v>33098.22</v>
      </c>
      <c r="N385" s="135">
        <f>M385/J385</f>
        <v>0.83351620470345</v>
      </c>
      <c r="O385" s="135">
        <f>M385/L385</f>
        <v>0.8274555</v>
      </c>
    </row>
    <row r="386" spans="2:15" ht="12.75">
      <c r="B386" s="59"/>
      <c r="C386" s="59"/>
      <c r="D386" s="44">
        <v>38</v>
      </c>
      <c r="E386" s="48" t="s">
        <v>77</v>
      </c>
      <c r="F386" s="48"/>
      <c r="G386" s="48"/>
      <c r="H386" s="48"/>
      <c r="I386" s="48"/>
      <c r="J386" s="50">
        <f>J387</f>
        <v>39709.15</v>
      </c>
      <c r="K386" s="62">
        <f>K387</f>
        <v>40000</v>
      </c>
      <c r="L386" s="62">
        <v>40000</v>
      </c>
      <c r="M386" s="62">
        <f>M387</f>
        <v>33098.22</v>
      </c>
      <c r="N386" s="110">
        <f>M386/J386</f>
        <v>0.83351620470345</v>
      </c>
      <c r="O386" s="108">
        <f aca="true" t="shared" si="37" ref="O386:O419">M386/L386</f>
        <v>0.8274555</v>
      </c>
    </row>
    <row r="387" spans="2:15" ht="12.75">
      <c r="B387" s="59"/>
      <c r="C387" s="59"/>
      <c r="D387" s="61">
        <v>381</v>
      </c>
      <c r="E387" s="48" t="s">
        <v>56</v>
      </c>
      <c r="F387" s="48"/>
      <c r="G387" s="48"/>
      <c r="H387" s="48"/>
      <c r="I387" s="48"/>
      <c r="J387" s="50">
        <f>J389</f>
        <v>39709.15</v>
      </c>
      <c r="K387" s="62">
        <v>40000</v>
      </c>
      <c r="L387" s="62">
        <v>40000</v>
      </c>
      <c r="M387" s="62">
        <f>M389</f>
        <v>33098.22</v>
      </c>
      <c r="N387" s="110">
        <f>M387/J387</f>
        <v>0.83351620470345</v>
      </c>
      <c r="O387" s="108">
        <f t="shared" si="37"/>
        <v>0.8274555</v>
      </c>
    </row>
    <row r="388" spans="2:15" ht="12.75">
      <c r="B388" s="59"/>
      <c r="C388" s="59"/>
      <c r="D388" s="65"/>
      <c r="E388" s="93"/>
      <c r="F388" s="66"/>
      <c r="G388" s="84"/>
      <c r="H388" s="84"/>
      <c r="I388" s="84"/>
      <c r="J388" s="92"/>
      <c r="K388" s="67"/>
      <c r="L388" s="59"/>
      <c r="M388" s="68"/>
      <c r="N388" s="142"/>
      <c r="O388" s="56">
        <v>11</v>
      </c>
    </row>
    <row r="389" spans="2:15" ht="12.75">
      <c r="B389" s="59"/>
      <c r="C389" s="59"/>
      <c r="D389" s="61">
        <v>3811</v>
      </c>
      <c r="E389" s="48" t="s">
        <v>243</v>
      </c>
      <c r="F389" s="48"/>
      <c r="G389" s="48"/>
      <c r="H389" s="48"/>
      <c r="I389" s="48"/>
      <c r="J389" s="50">
        <v>39709.15</v>
      </c>
      <c r="K389" s="62">
        <v>40000</v>
      </c>
      <c r="L389" s="62">
        <v>40000</v>
      </c>
      <c r="M389" s="62">
        <v>33098.22</v>
      </c>
      <c r="N389" s="110">
        <f>M389/J389</f>
        <v>0.83351620470345</v>
      </c>
      <c r="O389" s="108">
        <f t="shared" si="37"/>
        <v>0.8274555</v>
      </c>
    </row>
    <row r="390" spans="2:15" ht="12.75">
      <c r="B390" s="59"/>
      <c r="C390" s="59"/>
      <c r="D390" s="61"/>
      <c r="E390" s="48" t="s">
        <v>107</v>
      </c>
      <c r="F390" s="48"/>
      <c r="G390" s="48"/>
      <c r="H390" s="48"/>
      <c r="I390" s="48"/>
      <c r="J390" s="50"/>
      <c r="K390" s="62"/>
      <c r="L390" s="62"/>
      <c r="M390" s="62"/>
      <c r="N390" s="135"/>
      <c r="O390" s="108"/>
    </row>
    <row r="391" spans="2:15" ht="12.75">
      <c r="B391" s="59"/>
      <c r="C391" s="83"/>
      <c r="D391" s="44">
        <v>3</v>
      </c>
      <c r="E391" s="48" t="s">
        <v>40</v>
      </c>
      <c r="F391" s="48"/>
      <c r="G391" s="48"/>
      <c r="H391" s="48"/>
      <c r="I391" s="48"/>
      <c r="J391" s="46">
        <v>0</v>
      </c>
      <c r="K391" s="46">
        <f aca="true" t="shared" si="38" ref="K391:M392">K392</f>
        <v>1000</v>
      </c>
      <c r="L391" s="46">
        <f t="shared" si="38"/>
        <v>0</v>
      </c>
      <c r="M391" s="46">
        <f t="shared" si="38"/>
        <v>0</v>
      </c>
      <c r="N391" s="135">
        <v>0</v>
      </c>
      <c r="O391" s="135">
        <v>0</v>
      </c>
    </row>
    <row r="392" spans="2:15" ht="12.75">
      <c r="B392" s="59"/>
      <c r="C392" s="83"/>
      <c r="D392" s="44">
        <v>38</v>
      </c>
      <c r="E392" s="48" t="s">
        <v>77</v>
      </c>
      <c r="F392" s="48"/>
      <c r="G392" s="48"/>
      <c r="H392" s="48"/>
      <c r="I392" s="48"/>
      <c r="J392" s="50">
        <v>0</v>
      </c>
      <c r="K392" s="62">
        <f t="shared" si="38"/>
        <v>1000</v>
      </c>
      <c r="L392" s="62">
        <f t="shared" si="38"/>
        <v>0</v>
      </c>
      <c r="M392" s="62">
        <f t="shared" si="38"/>
        <v>0</v>
      </c>
      <c r="N392" s="110">
        <v>0</v>
      </c>
      <c r="O392" s="108">
        <v>0</v>
      </c>
    </row>
    <row r="393" spans="2:15" ht="12.75">
      <c r="B393" s="59"/>
      <c r="C393" s="59"/>
      <c r="D393" s="61">
        <v>381</v>
      </c>
      <c r="E393" s="48" t="s">
        <v>56</v>
      </c>
      <c r="F393" s="48"/>
      <c r="G393" s="48"/>
      <c r="H393" s="48"/>
      <c r="I393" s="48"/>
      <c r="J393" s="50">
        <v>0</v>
      </c>
      <c r="K393" s="62">
        <v>1000</v>
      </c>
      <c r="L393" s="62">
        <f>L394</f>
        <v>0</v>
      </c>
      <c r="M393" s="62">
        <v>0</v>
      </c>
      <c r="N393" s="110">
        <v>0</v>
      </c>
      <c r="O393" s="108">
        <v>0</v>
      </c>
    </row>
    <row r="394" spans="2:15" ht="12.75">
      <c r="B394" s="59"/>
      <c r="C394" s="59"/>
      <c r="D394" s="61">
        <v>3811</v>
      </c>
      <c r="E394" s="72" t="s">
        <v>243</v>
      </c>
      <c r="F394" s="24"/>
      <c r="G394" s="24"/>
      <c r="H394" s="24"/>
      <c r="I394" s="24"/>
      <c r="J394" s="62">
        <v>0</v>
      </c>
      <c r="K394" s="62">
        <v>1000</v>
      </c>
      <c r="L394" s="62">
        <v>0</v>
      </c>
      <c r="M394" s="62">
        <v>0</v>
      </c>
      <c r="N394" s="110">
        <v>0</v>
      </c>
      <c r="O394" s="108">
        <v>0</v>
      </c>
    </row>
    <row r="395" spans="4:15" ht="12.75">
      <c r="D395" s="14"/>
      <c r="E395" s="10" t="s">
        <v>108</v>
      </c>
      <c r="N395" s="141"/>
      <c r="O395" s="139"/>
    </row>
    <row r="396" spans="4:15" ht="12.75">
      <c r="D396" s="14"/>
      <c r="E396" s="10" t="s">
        <v>102</v>
      </c>
      <c r="N396" s="142"/>
      <c r="O396" s="118"/>
    </row>
    <row r="397" spans="4:15" ht="12.75">
      <c r="D397" s="14"/>
      <c r="E397" s="10" t="s">
        <v>109</v>
      </c>
      <c r="N397" s="142"/>
      <c r="O397" s="118"/>
    </row>
    <row r="398" spans="4:15" ht="12.75">
      <c r="D398" s="14"/>
      <c r="E398" s="10" t="s">
        <v>110</v>
      </c>
      <c r="N398" s="142"/>
      <c r="O398" s="118"/>
    </row>
    <row r="399" spans="2:15" ht="12.75">
      <c r="B399" s="59"/>
      <c r="C399" s="59"/>
      <c r="D399" s="65"/>
      <c r="E399" s="66" t="s">
        <v>111</v>
      </c>
      <c r="F399" s="66"/>
      <c r="G399" s="66"/>
      <c r="H399" s="66"/>
      <c r="I399" s="66"/>
      <c r="J399" s="66"/>
      <c r="K399" s="67"/>
      <c r="L399" s="59"/>
      <c r="M399" s="59"/>
      <c r="N399" s="142"/>
      <c r="O399" s="118"/>
    </row>
    <row r="400" spans="2:15" ht="12.75">
      <c r="B400" s="59"/>
      <c r="C400" s="59"/>
      <c r="D400" s="144"/>
      <c r="E400" s="172" t="s">
        <v>112</v>
      </c>
      <c r="F400" s="145"/>
      <c r="G400" s="145"/>
      <c r="H400" s="145"/>
      <c r="I400" s="145"/>
      <c r="J400" s="145"/>
      <c r="K400" s="147"/>
      <c r="L400" s="154"/>
      <c r="M400" s="154"/>
      <c r="N400" s="143"/>
      <c r="O400" s="119"/>
    </row>
    <row r="401" spans="2:15" ht="12.75">
      <c r="B401" s="59"/>
      <c r="C401" s="83"/>
      <c r="D401" s="44">
        <v>3</v>
      </c>
      <c r="E401" s="48" t="s">
        <v>40</v>
      </c>
      <c r="F401" s="48"/>
      <c r="G401" s="48"/>
      <c r="H401" s="48"/>
      <c r="I401" s="48"/>
      <c r="J401" s="46">
        <v>0</v>
      </c>
      <c r="K401" s="46">
        <f>K402</f>
        <v>1000</v>
      </c>
      <c r="L401" s="46">
        <v>1000</v>
      </c>
      <c r="M401" s="47">
        <f>M402</f>
        <v>0</v>
      </c>
      <c r="N401" s="135">
        <v>0</v>
      </c>
      <c r="O401" s="135">
        <f t="shared" si="37"/>
        <v>0</v>
      </c>
    </row>
    <row r="402" spans="2:15" ht="12.75">
      <c r="B402" s="59"/>
      <c r="C402" s="83"/>
      <c r="D402" s="44">
        <v>38</v>
      </c>
      <c r="E402" s="48" t="s">
        <v>77</v>
      </c>
      <c r="F402" s="48"/>
      <c r="G402" s="48"/>
      <c r="H402" s="48"/>
      <c r="I402" s="48"/>
      <c r="J402" s="50">
        <v>0</v>
      </c>
      <c r="K402" s="62">
        <f>K403</f>
        <v>1000</v>
      </c>
      <c r="L402" s="62">
        <v>1000</v>
      </c>
      <c r="M402" s="60">
        <f>M403</f>
        <v>0</v>
      </c>
      <c r="N402" s="110">
        <v>0</v>
      </c>
      <c r="O402" s="108">
        <f t="shared" si="37"/>
        <v>0</v>
      </c>
    </row>
    <row r="403" spans="2:15" ht="12.75">
      <c r="B403" s="59"/>
      <c r="C403" s="59"/>
      <c r="D403" s="61">
        <v>381</v>
      </c>
      <c r="E403" s="48" t="s">
        <v>56</v>
      </c>
      <c r="F403" s="48"/>
      <c r="G403" s="48"/>
      <c r="H403" s="48"/>
      <c r="I403" s="48"/>
      <c r="J403" s="50">
        <v>0</v>
      </c>
      <c r="K403" s="62">
        <v>1000</v>
      </c>
      <c r="L403" s="62">
        <v>1000</v>
      </c>
      <c r="M403" s="60">
        <v>0</v>
      </c>
      <c r="N403" s="110">
        <v>0</v>
      </c>
      <c r="O403" s="108">
        <f t="shared" si="37"/>
        <v>0</v>
      </c>
    </row>
    <row r="404" spans="2:15" ht="12.75">
      <c r="B404" s="59"/>
      <c r="C404" s="59"/>
      <c r="D404" s="61">
        <v>3811</v>
      </c>
      <c r="E404" s="48" t="s">
        <v>243</v>
      </c>
      <c r="F404" s="48"/>
      <c r="G404" s="48"/>
      <c r="H404" s="48"/>
      <c r="I404" s="48"/>
      <c r="J404" s="50">
        <v>0</v>
      </c>
      <c r="K404" s="62">
        <v>1000</v>
      </c>
      <c r="L404" s="62">
        <v>1000</v>
      </c>
      <c r="M404" s="60">
        <v>0</v>
      </c>
      <c r="N404" s="110">
        <v>0</v>
      </c>
      <c r="O404" s="108">
        <f t="shared" si="37"/>
        <v>0</v>
      </c>
    </row>
    <row r="405" spans="2:15" ht="12.75" customHeight="1">
      <c r="B405" s="59"/>
      <c r="C405" s="59"/>
      <c r="D405" s="61"/>
      <c r="E405" s="45" t="s">
        <v>113</v>
      </c>
      <c r="F405" s="48"/>
      <c r="G405" s="48"/>
      <c r="H405" s="48"/>
      <c r="I405" s="48"/>
      <c r="J405" s="50"/>
      <c r="K405" s="62"/>
      <c r="L405" s="24"/>
      <c r="M405" s="60"/>
      <c r="N405" s="135"/>
      <c r="O405" s="108"/>
    </row>
    <row r="406" spans="2:15" ht="12.75" customHeight="1">
      <c r="B406" s="59"/>
      <c r="C406" s="59"/>
      <c r="D406" s="44">
        <v>3</v>
      </c>
      <c r="E406" s="48" t="s">
        <v>40</v>
      </c>
      <c r="F406" s="48"/>
      <c r="G406" s="36"/>
      <c r="H406" s="36"/>
      <c r="I406" s="36"/>
      <c r="J406" s="46">
        <f aca="true" t="shared" si="39" ref="J406:M407">J407</f>
        <v>4150</v>
      </c>
      <c r="K406" s="46">
        <f t="shared" si="39"/>
        <v>5000</v>
      </c>
      <c r="L406" s="46">
        <f t="shared" si="39"/>
        <v>4500</v>
      </c>
      <c r="M406" s="47">
        <f t="shared" si="39"/>
        <v>4100</v>
      </c>
      <c r="N406" s="135">
        <v>0</v>
      </c>
      <c r="O406" s="135">
        <f t="shared" si="37"/>
        <v>0.9111111111111111</v>
      </c>
    </row>
    <row r="407" spans="2:15" ht="12.75">
      <c r="B407" s="59"/>
      <c r="C407" s="59"/>
      <c r="D407" s="44">
        <v>32</v>
      </c>
      <c r="E407" s="48" t="s">
        <v>45</v>
      </c>
      <c r="F407" s="48"/>
      <c r="G407" s="36"/>
      <c r="H407" s="36"/>
      <c r="I407" s="36"/>
      <c r="J407" s="50">
        <f t="shared" si="39"/>
        <v>4150</v>
      </c>
      <c r="K407" s="62">
        <f t="shared" si="39"/>
        <v>5000</v>
      </c>
      <c r="L407" s="62">
        <f t="shared" si="39"/>
        <v>4500</v>
      </c>
      <c r="M407" s="60">
        <f t="shared" si="39"/>
        <v>4100</v>
      </c>
      <c r="N407" s="110">
        <v>0</v>
      </c>
      <c r="O407" s="108">
        <f t="shared" si="37"/>
        <v>0.9111111111111111</v>
      </c>
    </row>
    <row r="408" spans="2:15" ht="12.75">
      <c r="B408" s="59"/>
      <c r="C408" s="59"/>
      <c r="D408" s="61">
        <v>329</v>
      </c>
      <c r="E408" s="48" t="s">
        <v>50</v>
      </c>
      <c r="F408" s="48"/>
      <c r="G408" s="36"/>
      <c r="H408" s="36"/>
      <c r="I408" s="36"/>
      <c r="J408" s="50">
        <f>J409</f>
        <v>4150</v>
      </c>
      <c r="K408" s="62">
        <v>5000</v>
      </c>
      <c r="L408" s="62">
        <f>L409</f>
        <v>4500</v>
      </c>
      <c r="M408" s="60">
        <f>M409</f>
        <v>4100</v>
      </c>
      <c r="N408" s="110">
        <v>0</v>
      </c>
      <c r="O408" s="108">
        <f t="shared" si="37"/>
        <v>0.9111111111111111</v>
      </c>
    </row>
    <row r="409" spans="2:15" ht="12.75">
      <c r="B409" s="59"/>
      <c r="C409" s="59"/>
      <c r="D409" s="61">
        <v>3299</v>
      </c>
      <c r="E409" s="48" t="s">
        <v>50</v>
      </c>
      <c r="F409" s="48"/>
      <c r="G409" s="36"/>
      <c r="H409" s="36"/>
      <c r="I409" s="36"/>
      <c r="J409" s="50">
        <v>4150</v>
      </c>
      <c r="K409" s="62">
        <v>5000</v>
      </c>
      <c r="L409" s="62">
        <v>4500</v>
      </c>
      <c r="M409" s="60">
        <v>4100</v>
      </c>
      <c r="N409" s="110">
        <v>0</v>
      </c>
      <c r="O409" s="108">
        <f t="shared" si="37"/>
        <v>0.9111111111111111</v>
      </c>
    </row>
    <row r="410" spans="2:15" ht="12.75" customHeight="1">
      <c r="B410" s="59"/>
      <c r="C410" s="59"/>
      <c r="D410" s="61"/>
      <c r="E410" s="230" t="s">
        <v>114</v>
      </c>
      <c r="F410" s="230"/>
      <c r="G410" s="230"/>
      <c r="H410" s="230"/>
      <c r="I410" s="230"/>
      <c r="J410" s="230"/>
      <c r="K410" s="62"/>
      <c r="L410" s="24"/>
      <c r="M410" s="60"/>
      <c r="N410" s="135"/>
      <c r="O410" s="108"/>
    </row>
    <row r="411" spans="2:15" ht="12.75">
      <c r="B411" s="59"/>
      <c r="C411" s="59"/>
      <c r="D411" s="44">
        <v>3</v>
      </c>
      <c r="E411" s="48" t="s">
        <v>40</v>
      </c>
      <c r="F411" s="36"/>
      <c r="G411" s="48"/>
      <c r="H411" s="48"/>
      <c r="I411" s="48"/>
      <c r="J411" s="46">
        <f>J412+J415</f>
        <v>6972.45</v>
      </c>
      <c r="K411" s="46">
        <f>K415+K412</f>
        <v>3000</v>
      </c>
      <c r="L411" s="46">
        <f>L412+L415</f>
        <v>3000</v>
      </c>
      <c r="M411" s="47">
        <f>M415+M412</f>
        <v>2781.48</v>
      </c>
      <c r="N411" s="135">
        <f>M411/J411</f>
        <v>0.39892433792999593</v>
      </c>
      <c r="O411" s="135">
        <f t="shared" si="37"/>
        <v>0.92716</v>
      </c>
    </row>
    <row r="412" spans="2:15" ht="12.75">
      <c r="B412" s="59"/>
      <c r="C412" s="59"/>
      <c r="D412" s="44">
        <v>32</v>
      </c>
      <c r="E412" s="48" t="s">
        <v>45</v>
      </c>
      <c r="F412" s="36"/>
      <c r="G412" s="48"/>
      <c r="H412" s="48"/>
      <c r="I412" s="48"/>
      <c r="J412" s="50">
        <f>J413</f>
        <v>600</v>
      </c>
      <c r="K412" s="46">
        <f>K413</f>
        <v>1000</v>
      </c>
      <c r="L412" s="62">
        <f>L413</f>
        <v>500</v>
      </c>
      <c r="M412" s="60">
        <f>M413</f>
        <v>412.5</v>
      </c>
      <c r="N412" s="110">
        <v>0</v>
      </c>
      <c r="O412" s="108">
        <f t="shared" si="37"/>
        <v>0.825</v>
      </c>
    </row>
    <row r="413" spans="2:15" ht="12.75">
      <c r="B413" s="59"/>
      <c r="C413" s="59"/>
      <c r="D413" s="49">
        <v>323</v>
      </c>
      <c r="E413" s="48" t="s">
        <v>48</v>
      </c>
      <c r="F413" s="36"/>
      <c r="G413" s="48"/>
      <c r="H413" s="48"/>
      <c r="I413" s="48"/>
      <c r="J413" s="50">
        <f>J414</f>
        <v>600</v>
      </c>
      <c r="K413" s="50">
        <v>1000</v>
      </c>
      <c r="L413" s="62">
        <f>L414</f>
        <v>500</v>
      </c>
      <c r="M413" s="60">
        <v>412.5</v>
      </c>
      <c r="N413" s="110">
        <v>0</v>
      </c>
      <c r="O413" s="108">
        <f t="shared" si="37"/>
        <v>0.825</v>
      </c>
    </row>
    <row r="414" spans="2:15" ht="12.75">
      <c r="B414" s="59"/>
      <c r="C414" s="59"/>
      <c r="D414" s="49">
        <v>3239</v>
      </c>
      <c r="E414" s="48" t="s">
        <v>262</v>
      </c>
      <c r="F414" s="36"/>
      <c r="G414" s="48"/>
      <c r="H414" s="48"/>
      <c r="I414" s="48"/>
      <c r="J414" s="50">
        <v>600</v>
      </c>
      <c r="K414" s="50">
        <v>1000</v>
      </c>
      <c r="L414" s="62">
        <v>500</v>
      </c>
      <c r="M414" s="60">
        <v>412.5</v>
      </c>
      <c r="N414" s="110">
        <v>0</v>
      </c>
      <c r="O414" s="108">
        <f t="shared" si="37"/>
        <v>0.825</v>
      </c>
    </row>
    <row r="415" spans="2:15" ht="12.75">
      <c r="B415" s="59"/>
      <c r="C415" s="59"/>
      <c r="D415" s="44">
        <v>38</v>
      </c>
      <c r="E415" s="48" t="s">
        <v>77</v>
      </c>
      <c r="F415" s="36"/>
      <c r="G415" s="48"/>
      <c r="H415" s="48"/>
      <c r="I415" s="48"/>
      <c r="J415" s="46">
        <f>J416</f>
        <v>6372.45</v>
      </c>
      <c r="K415" s="46">
        <f>K416</f>
        <v>2000</v>
      </c>
      <c r="L415" s="46">
        <f>L416</f>
        <v>2500</v>
      </c>
      <c r="M415" s="47">
        <f>M416</f>
        <v>2368.98</v>
      </c>
      <c r="N415" s="135">
        <f>M415/J415</f>
        <v>0.3717534072452511</v>
      </c>
      <c r="O415" s="135">
        <f t="shared" si="37"/>
        <v>0.947592</v>
      </c>
    </row>
    <row r="416" spans="2:15" ht="12.75">
      <c r="B416" s="59"/>
      <c r="C416" s="59"/>
      <c r="D416" s="61">
        <v>381</v>
      </c>
      <c r="E416" s="48" t="s">
        <v>56</v>
      </c>
      <c r="F416" s="36"/>
      <c r="G416" s="48"/>
      <c r="H416" s="48"/>
      <c r="I416" s="48"/>
      <c r="J416" s="50">
        <f>J417</f>
        <v>6372.45</v>
      </c>
      <c r="K416" s="62">
        <v>2000</v>
      </c>
      <c r="L416" s="62">
        <f>L417</f>
        <v>2500</v>
      </c>
      <c r="M416" s="60">
        <f>M417</f>
        <v>2368.98</v>
      </c>
      <c r="N416" s="110">
        <f>M416/J416</f>
        <v>0.3717534072452511</v>
      </c>
      <c r="O416" s="108">
        <f t="shared" si="37"/>
        <v>0.947592</v>
      </c>
    </row>
    <row r="417" spans="2:15" ht="12.75">
      <c r="B417" s="59"/>
      <c r="C417" s="59"/>
      <c r="D417" s="61">
        <v>3811</v>
      </c>
      <c r="E417" s="72" t="s">
        <v>243</v>
      </c>
      <c r="F417" s="48"/>
      <c r="G417" s="36"/>
      <c r="H417" s="36"/>
      <c r="I417" s="36"/>
      <c r="J417" s="50">
        <v>6372.45</v>
      </c>
      <c r="K417" s="62">
        <v>2000</v>
      </c>
      <c r="L417" s="62">
        <v>2500</v>
      </c>
      <c r="M417" s="60">
        <v>2368.98</v>
      </c>
      <c r="N417" s="110">
        <f>M417/J417</f>
        <v>0.3717534072452511</v>
      </c>
      <c r="O417" s="108">
        <f t="shared" si="37"/>
        <v>0.947592</v>
      </c>
    </row>
    <row r="418" spans="2:15" ht="12.75">
      <c r="B418" s="59"/>
      <c r="C418" s="59"/>
      <c r="D418" s="65"/>
      <c r="E418" s="93"/>
      <c r="F418" s="66"/>
      <c r="G418" s="84"/>
      <c r="H418" s="84"/>
      <c r="I418" s="84"/>
      <c r="J418" s="92"/>
      <c r="K418" s="67"/>
      <c r="L418" s="59"/>
      <c r="M418" s="68"/>
      <c r="N418" s="140"/>
      <c r="O418" s="118"/>
    </row>
    <row r="419" spans="4:15" ht="12.75">
      <c r="D419" s="14"/>
      <c r="E419" s="10" t="s">
        <v>115</v>
      </c>
      <c r="J419" s="2">
        <f>J426+J434+J445+J475+J480+J486+J492+J498+J504+J509+J526+J535+J515+J520</f>
        <v>415845.61</v>
      </c>
      <c r="K419" s="2">
        <f>K426+K434+K445+K475+K480+K486+K492+K498+K504+K509+K526+K535</f>
        <v>276500</v>
      </c>
      <c r="L419" s="2">
        <f>L426+L434+L445+L475+L480+L486+L492+L498+L504+L509+L526+L535+L530</f>
        <v>247530</v>
      </c>
      <c r="M419" s="2">
        <f>M426+M434+M445+M475+M480+M486+M492+M498+M504+M509+M526+M535+M530</f>
        <v>233865.33000000002</v>
      </c>
      <c r="N419" s="140">
        <f>M419/J419</f>
        <v>0.5623849918723443</v>
      </c>
      <c r="O419" s="118">
        <f t="shared" si="37"/>
        <v>0.9447959035268453</v>
      </c>
    </row>
    <row r="420" spans="4:15" ht="12.75">
      <c r="D420" s="14"/>
      <c r="E420" s="10" t="s">
        <v>116</v>
      </c>
      <c r="O420" s="118"/>
    </row>
    <row r="421" spans="4:15" ht="12.75">
      <c r="D421" s="14"/>
      <c r="E421" s="10" t="s">
        <v>117</v>
      </c>
      <c r="O421" s="118"/>
    </row>
    <row r="422" spans="4:15" ht="12.75">
      <c r="D422" s="14"/>
      <c r="E422" s="10" t="s">
        <v>118</v>
      </c>
      <c r="O422" s="118"/>
    </row>
    <row r="423" spans="4:15" s="85" customFormat="1" ht="12.75">
      <c r="D423" s="86"/>
      <c r="E423" s="10" t="s">
        <v>119</v>
      </c>
      <c r="K423" s="87"/>
      <c r="O423" s="118"/>
    </row>
    <row r="424" spans="4:15" ht="12.75" customHeight="1">
      <c r="D424" s="14"/>
      <c r="E424" s="10" t="s">
        <v>120</v>
      </c>
      <c r="O424" s="118"/>
    </row>
    <row r="425" spans="2:15" ht="12.75">
      <c r="B425" s="59"/>
      <c r="C425" s="59"/>
      <c r="D425" s="65"/>
      <c r="E425" s="66" t="s">
        <v>121</v>
      </c>
      <c r="F425" s="66"/>
      <c r="G425" s="66"/>
      <c r="H425" s="66"/>
      <c r="I425" s="66"/>
      <c r="J425" s="66"/>
      <c r="K425" s="67"/>
      <c r="L425" s="59"/>
      <c r="M425" s="59"/>
      <c r="N425" s="59"/>
      <c r="O425" s="56">
        <v>12</v>
      </c>
    </row>
    <row r="426" spans="2:15" ht="12.75">
      <c r="B426" s="59"/>
      <c r="C426" s="59"/>
      <c r="D426" s="44">
        <v>3</v>
      </c>
      <c r="E426" s="48" t="s">
        <v>40</v>
      </c>
      <c r="F426" s="48"/>
      <c r="G426" s="48"/>
      <c r="H426" s="48"/>
      <c r="I426" s="48"/>
      <c r="J426" s="46">
        <f>J427</f>
        <v>25330</v>
      </c>
      <c r="K426" s="46">
        <f>K427</f>
        <v>13500</v>
      </c>
      <c r="L426" s="46">
        <v>13500</v>
      </c>
      <c r="M426" s="46">
        <f>M427</f>
        <v>13500</v>
      </c>
      <c r="N426" s="135">
        <f>M426/J426</f>
        <v>0.5329648637978681</v>
      </c>
      <c r="O426" s="135">
        <f>M426/L426</f>
        <v>1</v>
      </c>
    </row>
    <row r="427" spans="2:15" ht="12.75">
      <c r="B427" s="59"/>
      <c r="C427" s="59"/>
      <c r="D427" s="44">
        <v>38</v>
      </c>
      <c r="E427" s="48" t="s">
        <v>77</v>
      </c>
      <c r="F427" s="48"/>
      <c r="G427" s="48"/>
      <c r="H427" s="48"/>
      <c r="I427" s="48"/>
      <c r="J427" s="50">
        <f>J428</f>
        <v>25330</v>
      </c>
      <c r="K427" s="62">
        <f>K428</f>
        <v>13500</v>
      </c>
      <c r="L427" s="62">
        <v>13500</v>
      </c>
      <c r="M427" s="62">
        <f>M428</f>
        <v>13500</v>
      </c>
      <c r="N427" s="110">
        <f aca="true" t="shared" si="40" ref="N427:N471">M427/J427</f>
        <v>0.5329648637978681</v>
      </c>
      <c r="O427" s="108">
        <f aca="true" t="shared" si="41" ref="O427:O471">M427/L427</f>
        <v>1</v>
      </c>
    </row>
    <row r="428" spans="2:15" ht="12.75">
      <c r="B428" s="59"/>
      <c r="C428" s="59"/>
      <c r="D428" s="61">
        <v>381</v>
      </c>
      <c r="E428" s="48" t="s">
        <v>56</v>
      </c>
      <c r="F428" s="48"/>
      <c r="G428" s="48"/>
      <c r="H428" s="48"/>
      <c r="I428" s="48"/>
      <c r="J428" s="50">
        <f>J429</f>
        <v>25330</v>
      </c>
      <c r="K428" s="62">
        <v>13500</v>
      </c>
      <c r="L428" s="62">
        <v>13500</v>
      </c>
      <c r="M428" s="62">
        <f>M429</f>
        <v>13500</v>
      </c>
      <c r="N428" s="110">
        <f t="shared" si="40"/>
        <v>0.5329648637978681</v>
      </c>
      <c r="O428" s="108">
        <f t="shared" si="41"/>
        <v>1</v>
      </c>
    </row>
    <row r="429" spans="2:15" ht="12.75">
      <c r="B429" s="59"/>
      <c r="C429" s="59"/>
      <c r="D429" s="61">
        <v>3811</v>
      </c>
      <c r="E429" s="48" t="s">
        <v>243</v>
      </c>
      <c r="F429" s="48"/>
      <c r="G429" s="48"/>
      <c r="H429" s="48"/>
      <c r="I429" s="48"/>
      <c r="J429" s="50">
        <v>25330</v>
      </c>
      <c r="K429" s="62">
        <v>13500</v>
      </c>
      <c r="L429" s="62">
        <v>13500</v>
      </c>
      <c r="M429" s="62">
        <v>13500</v>
      </c>
      <c r="N429" s="110">
        <f t="shared" si="40"/>
        <v>0.5329648637978681</v>
      </c>
      <c r="O429" s="108">
        <f t="shared" si="41"/>
        <v>1</v>
      </c>
    </row>
    <row r="430" spans="4:15" ht="12.75">
      <c r="D430" s="49"/>
      <c r="E430" s="45" t="s">
        <v>122</v>
      </c>
      <c r="F430" s="24"/>
      <c r="G430" s="24"/>
      <c r="H430" s="24"/>
      <c r="I430" s="24"/>
      <c r="J430" s="62"/>
      <c r="K430" s="62"/>
      <c r="L430" s="62"/>
      <c r="M430" s="62"/>
      <c r="N430" s="110"/>
      <c r="O430" s="108"/>
    </row>
    <row r="431" spans="4:15" ht="12.75">
      <c r="D431" s="49"/>
      <c r="E431" s="45" t="s">
        <v>190</v>
      </c>
      <c r="F431" s="24"/>
      <c r="G431" s="24"/>
      <c r="H431" s="24"/>
      <c r="I431" s="24"/>
      <c r="J431" s="62"/>
      <c r="K431" s="62"/>
      <c r="L431" s="62"/>
      <c r="M431" s="62"/>
      <c r="N431" s="110"/>
      <c r="O431" s="108"/>
    </row>
    <row r="432" spans="2:15" ht="12.75">
      <c r="B432" s="59"/>
      <c r="C432" s="59"/>
      <c r="D432" s="61"/>
      <c r="E432" s="48" t="s">
        <v>123</v>
      </c>
      <c r="F432" s="48"/>
      <c r="G432" s="48"/>
      <c r="H432" s="48"/>
      <c r="I432" s="48"/>
      <c r="J432" s="50"/>
      <c r="K432" s="62"/>
      <c r="L432" s="62"/>
      <c r="M432" s="62"/>
      <c r="N432" s="110"/>
      <c r="O432" s="108"/>
    </row>
    <row r="433" spans="2:15" ht="12.75">
      <c r="B433" s="59"/>
      <c r="C433" s="59"/>
      <c r="D433" s="61"/>
      <c r="E433" s="48" t="s">
        <v>124</v>
      </c>
      <c r="F433" s="48"/>
      <c r="G433" s="48"/>
      <c r="H433" s="48"/>
      <c r="I433" s="48"/>
      <c r="J433" s="50"/>
      <c r="K433" s="62"/>
      <c r="L433" s="62"/>
      <c r="M433" s="62"/>
      <c r="N433" s="110"/>
      <c r="O433" s="108"/>
    </row>
    <row r="434" spans="2:15" ht="12.75">
      <c r="B434" s="59"/>
      <c r="C434" s="59"/>
      <c r="D434" s="44">
        <v>3</v>
      </c>
      <c r="E434" s="48" t="s">
        <v>40</v>
      </c>
      <c r="F434" s="48"/>
      <c r="G434" s="48"/>
      <c r="H434" s="48"/>
      <c r="I434" s="48"/>
      <c r="J434" s="46">
        <f>J435+J441</f>
        <v>61304.66</v>
      </c>
      <c r="K434" s="46">
        <f>K435+K441</f>
        <v>63000</v>
      </c>
      <c r="L434" s="46">
        <v>63000</v>
      </c>
      <c r="M434" s="46">
        <f>M435+M441</f>
        <v>55341.740000000005</v>
      </c>
      <c r="N434" s="135">
        <f t="shared" si="40"/>
        <v>0.9027330059411471</v>
      </c>
      <c r="O434" s="135">
        <f t="shared" si="41"/>
        <v>0.8784403174603176</v>
      </c>
    </row>
    <row r="435" spans="2:15" ht="12.75">
      <c r="B435" s="59"/>
      <c r="C435" s="59"/>
      <c r="D435" s="44">
        <v>31</v>
      </c>
      <c r="E435" s="48" t="s">
        <v>41</v>
      </c>
      <c r="F435" s="48"/>
      <c r="G435" s="48"/>
      <c r="H435" s="48"/>
      <c r="I435" s="48"/>
      <c r="J435" s="46">
        <f>J436+J438</f>
        <v>49486.86</v>
      </c>
      <c r="K435" s="46">
        <f>K436+K438</f>
        <v>51000</v>
      </c>
      <c r="L435" s="46">
        <v>51000</v>
      </c>
      <c r="M435" s="46">
        <f>M436+M438</f>
        <v>44218.54</v>
      </c>
      <c r="N435" s="135">
        <f t="shared" si="40"/>
        <v>0.8935410329125751</v>
      </c>
      <c r="O435" s="135">
        <f t="shared" si="41"/>
        <v>0.8670301960784313</v>
      </c>
    </row>
    <row r="436" spans="2:15" ht="12.75">
      <c r="B436" s="59"/>
      <c r="C436" s="59"/>
      <c r="D436" s="61">
        <v>311</v>
      </c>
      <c r="E436" s="48" t="s">
        <v>42</v>
      </c>
      <c r="F436" s="48"/>
      <c r="G436" s="48"/>
      <c r="H436" s="48"/>
      <c r="I436" s="48"/>
      <c r="J436" s="50">
        <f>J437</f>
        <v>46486.42</v>
      </c>
      <c r="K436" s="62">
        <v>46000</v>
      </c>
      <c r="L436" s="62">
        <v>46000</v>
      </c>
      <c r="M436" s="62">
        <f>M437</f>
        <v>43509.17</v>
      </c>
      <c r="N436" s="110">
        <f t="shared" si="40"/>
        <v>0.9359544142138715</v>
      </c>
      <c r="O436" s="108">
        <f t="shared" si="41"/>
        <v>0.9458515217391305</v>
      </c>
    </row>
    <row r="437" spans="2:15" ht="12.75">
      <c r="B437" s="59"/>
      <c r="C437" s="59"/>
      <c r="D437" s="61">
        <v>3111</v>
      </c>
      <c r="E437" s="48" t="s">
        <v>254</v>
      </c>
      <c r="F437" s="48"/>
      <c r="G437" s="48"/>
      <c r="H437" s="48"/>
      <c r="I437" s="48"/>
      <c r="J437" s="50">
        <v>46486.42</v>
      </c>
      <c r="K437" s="62">
        <v>46000</v>
      </c>
      <c r="L437" s="62">
        <v>46000</v>
      </c>
      <c r="M437" s="62">
        <v>43509.17</v>
      </c>
      <c r="N437" s="110">
        <f t="shared" si="40"/>
        <v>0.9359544142138715</v>
      </c>
      <c r="O437" s="108">
        <f t="shared" si="41"/>
        <v>0.9458515217391305</v>
      </c>
    </row>
    <row r="438" spans="2:15" ht="12.75">
      <c r="B438" s="59"/>
      <c r="C438" s="59"/>
      <c r="D438" s="61">
        <v>313</v>
      </c>
      <c r="E438" s="48" t="s">
        <v>44</v>
      </c>
      <c r="F438" s="48"/>
      <c r="G438" s="48"/>
      <c r="H438" s="48"/>
      <c r="I438" s="48"/>
      <c r="J438" s="50">
        <f>J439+J440</f>
        <v>3000.44</v>
      </c>
      <c r="K438" s="62">
        <v>5000</v>
      </c>
      <c r="L438" s="62">
        <v>5000</v>
      </c>
      <c r="M438" s="62">
        <f>M439+M440</f>
        <v>709.37</v>
      </c>
      <c r="N438" s="110">
        <f t="shared" si="40"/>
        <v>0.23642199144125528</v>
      </c>
      <c r="O438" s="108">
        <f t="shared" si="41"/>
        <v>0.141874</v>
      </c>
    </row>
    <row r="439" spans="2:15" ht="12.75">
      <c r="B439" s="59"/>
      <c r="C439" s="59"/>
      <c r="D439" s="61">
        <v>3132</v>
      </c>
      <c r="E439" s="48" t="s">
        <v>255</v>
      </c>
      <c r="F439" s="48"/>
      <c r="G439" s="48"/>
      <c r="H439" s="48"/>
      <c r="I439" s="48"/>
      <c r="J439" s="50">
        <v>2685.42</v>
      </c>
      <c r="K439" s="62">
        <v>3500</v>
      </c>
      <c r="L439" s="62">
        <v>3500</v>
      </c>
      <c r="M439" s="62">
        <v>630.03</v>
      </c>
      <c r="N439" s="110">
        <f t="shared" si="40"/>
        <v>0.23461134571128536</v>
      </c>
      <c r="O439" s="108">
        <f t="shared" si="41"/>
        <v>0.18000857142857143</v>
      </c>
    </row>
    <row r="440" spans="2:15" ht="12.75">
      <c r="B440" s="59"/>
      <c r="C440" s="59"/>
      <c r="D440" s="61">
        <v>3133</v>
      </c>
      <c r="E440" s="48" t="s">
        <v>256</v>
      </c>
      <c r="F440" s="48"/>
      <c r="G440" s="48"/>
      <c r="H440" s="48"/>
      <c r="I440" s="48"/>
      <c r="J440" s="50">
        <v>315.02</v>
      </c>
      <c r="K440" s="62">
        <v>1500</v>
      </c>
      <c r="L440" s="62">
        <v>1500</v>
      </c>
      <c r="M440" s="62">
        <v>79.34</v>
      </c>
      <c r="N440" s="110">
        <f t="shared" si="40"/>
        <v>0.2518570249507968</v>
      </c>
      <c r="O440" s="108">
        <f t="shared" si="41"/>
        <v>0.052893333333333334</v>
      </c>
    </row>
    <row r="441" spans="2:15" ht="12.75">
      <c r="B441" s="59"/>
      <c r="C441" s="59"/>
      <c r="D441" s="44">
        <v>32</v>
      </c>
      <c r="E441" s="48" t="s">
        <v>45</v>
      </c>
      <c r="F441" s="48"/>
      <c r="G441" s="48"/>
      <c r="H441" s="48"/>
      <c r="I441" s="48"/>
      <c r="J441" s="46">
        <f>J442</f>
        <v>11817.8</v>
      </c>
      <c r="K441" s="46">
        <f>K442</f>
        <v>12000</v>
      </c>
      <c r="L441" s="46">
        <v>12000</v>
      </c>
      <c r="M441" s="46">
        <f>M442</f>
        <v>11123.2</v>
      </c>
      <c r="N441" s="135">
        <f t="shared" si="40"/>
        <v>0.9412242549374673</v>
      </c>
      <c r="O441" s="135">
        <f t="shared" si="41"/>
        <v>0.9269333333333334</v>
      </c>
    </row>
    <row r="442" spans="2:15" ht="12.75">
      <c r="B442" s="59"/>
      <c r="C442" s="59"/>
      <c r="D442" s="61">
        <v>321</v>
      </c>
      <c r="E442" s="48" t="s">
        <v>46</v>
      </c>
      <c r="F442" s="48"/>
      <c r="G442" s="48"/>
      <c r="H442" s="48"/>
      <c r="I442" s="48"/>
      <c r="J442" s="50">
        <f>J443</f>
        <v>11817.8</v>
      </c>
      <c r="K442" s="62">
        <v>12000</v>
      </c>
      <c r="L442" s="62">
        <v>12000</v>
      </c>
      <c r="M442" s="62">
        <f>M443</f>
        <v>11123.2</v>
      </c>
      <c r="N442" s="110">
        <f t="shared" si="40"/>
        <v>0.9412242549374673</v>
      </c>
      <c r="O442" s="108">
        <f t="shared" si="41"/>
        <v>0.9269333333333334</v>
      </c>
    </row>
    <row r="443" spans="2:15" ht="12.75">
      <c r="B443" s="59"/>
      <c r="C443" s="59"/>
      <c r="D443" s="61">
        <v>3212</v>
      </c>
      <c r="E443" s="48" t="s">
        <v>261</v>
      </c>
      <c r="F443" s="48"/>
      <c r="G443" s="48"/>
      <c r="H443" s="48"/>
      <c r="I443" s="48"/>
      <c r="J443" s="50">
        <v>11817.8</v>
      </c>
      <c r="K443" s="62">
        <v>12000</v>
      </c>
      <c r="L443" s="62">
        <v>12000</v>
      </c>
      <c r="M443" s="62">
        <v>11123.2</v>
      </c>
      <c r="N443" s="110">
        <f t="shared" si="40"/>
        <v>0.9412242549374673</v>
      </c>
      <c r="O443" s="108">
        <f t="shared" si="41"/>
        <v>0.9269333333333334</v>
      </c>
    </row>
    <row r="444" spans="2:15" ht="12.75" customHeight="1">
      <c r="B444" s="59"/>
      <c r="C444" s="59"/>
      <c r="D444" s="61"/>
      <c r="E444" s="72" t="s">
        <v>125</v>
      </c>
      <c r="F444" s="48"/>
      <c r="G444" s="48"/>
      <c r="H444" s="48"/>
      <c r="I444" s="48"/>
      <c r="J444" s="50"/>
      <c r="K444" s="62"/>
      <c r="L444" s="62"/>
      <c r="M444" s="62"/>
      <c r="N444" s="110"/>
      <c r="O444" s="108"/>
    </row>
    <row r="445" spans="2:15" ht="12.75" customHeight="1">
      <c r="B445" s="59"/>
      <c r="C445" s="59"/>
      <c r="D445" s="44">
        <v>3</v>
      </c>
      <c r="E445" s="72" t="s">
        <v>40</v>
      </c>
      <c r="F445" s="48"/>
      <c r="G445" s="48"/>
      <c r="H445" s="48"/>
      <c r="I445" s="48"/>
      <c r="J445" s="46">
        <f>J446+J454+J469</f>
        <v>33276.95</v>
      </c>
      <c r="K445" s="46">
        <f>K446+K454+K469</f>
        <v>28000</v>
      </c>
      <c r="L445" s="46">
        <f>L446+L454+L469</f>
        <v>33030</v>
      </c>
      <c r="M445" s="46">
        <f>M446+M454+M469</f>
        <v>35297.619999999995</v>
      </c>
      <c r="N445" s="135">
        <f t="shared" si="40"/>
        <v>1.0607228126375765</v>
      </c>
      <c r="O445" s="135">
        <f t="shared" si="41"/>
        <v>1.068653345443536</v>
      </c>
    </row>
    <row r="446" spans="2:15" ht="12.75" customHeight="1">
      <c r="B446" s="59"/>
      <c r="C446" s="59"/>
      <c r="D446" s="44">
        <v>31</v>
      </c>
      <c r="E446" s="72" t="s">
        <v>41</v>
      </c>
      <c r="F446" s="48"/>
      <c r="G446" s="48"/>
      <c r="H446" s="48"/>
      <c r="I446" s="48"/>
      <c r="J446" s="46">
        <f>J447+J449+J451</f>
        <v>15240.43</v>
      </c>
      <c r="K446" s="46">
        <f>K447+K449+K451</f>
        <v>11000</v>
      </c>
      <c r="L446" s="46">
        <f>L447+L449+L451</f>
        <v>16050</v>
      </c>
      <c r="M446" s="46">
        <f>M449+M451+M447</f>
        <v>20697.05</v>
      </c>
      <c r="N446" s="135">
        <f t="shared" si="40"/>
        <v>1.3580358296977184</v>
      </c>
      <c r="O446" s="135">
        <f t="shared" si="41"/>
        <v>1.2895358255451712</v>
      </c>
    </row>
    <row r="447" spans="2:15" ht="12.75" customHeight="1">
      <c r="B447" s="59"/>
      <c r="C447" s="59"/>
      <c r="D447" s="49">
        <v>311</v>
      </c>
      <c r="E447" s="72" t="s">
        <v>42</v>
      </c>
      <c r="F447" s="48"/>
      <c r="G447" s="48"/>
      <c r="H447" s="48"/>
      <c r="I447" s="48"/>
      <c r="J447" s="50">
        <f>J448</f>
        <v>9033.95</v>
      </c>
      <c r="K447" s="50">
        <v>0</v>
      </c>
      <c r="L447" s="62">
        <f>L448</f>
        <v>6550</v>
      </c>
      <c r="M447" s="62">
        <f>M448</f>
        <v>12493.98</v>
      </c>
      <c r="N447" s="110">
        <f t="shared" si="40"/>
        <v>1.3830030053298943</v>
      </c>
      <c r="O447" s="108">
        <v>0</v>
      </c>
    </row>
    <row r="448" spans="2:15" ht="12.75" customHeight="1">
      <c r="B448" s="59"/>
      <c r="C448" s="59"/>
      <c r="D448" s="49">
        <v>3111</v>
      </c>
      <c r="E448" s="72" t="s">
        <v>254</v>
      </c>
      <c r="F448" s="48"/>
      <c r="G448" s="48"/>
      <c r="H448" s="48"/>
      <c r="I448" s="48"/>
      <c r="J448" s="50">
        <v>9033.95</v>
      </c>
      <c r="K448" s="50">
        <v>0</v>
      </c>
      <c r="L448" s="62">
        <v>6550</v>
      </c>
      <c r="M448" s="62">
        <v>12493.98</v>
      </c>
      <c r="N448" s="110">
        <f t="shared" si="40"/>
        <v>1.3830030053298943</v>
      </c>
      <c r="O448" s="108">
        <v>0</v>
      </c>
    </row>
    <row r="449" spans="2:15" ht="12.75" customHeight="1">
      <c r="B449" s="59"/>
      <c r="C449" s="59"/>
      <c r="D449" s="61">
        <v>312</v>
      </c>
      <c r="E449" s="72" t="s">
        <v>43</v>
      </c>
      <c r="F449" s="48"/>
      <c r="G449" s="48"/>
      <c r="H449" s="48"/>
      <c r="I449" s="48"/>
      <c r="J449" s="50">
        <f>J450</f>
        <v>400</v>
      </c>
      <c r="K449" s="62">
        <v>2000</v>
      </c>
      <c r="L449" s="62">
        <v>500</v>
      </c>
      <c r="M449" s="62">
        <f>M450</f>
        <v>400</v>
      </c>
      <c r="N449" s="110">
        <v>0</v>
      </c>
      <c r="O449" s="108">
        <f t="shared" si="41"/>
        <v>0.8</v>
      </c>
    </row>
    <row r="450" spans="2:15" ht="12.75" customHeight="1">
      <c r="B450" s="59"/>
      <c r="C450" s="59"/>
      <c r="D450" s="61">
        <v>3121</v>
      </c>
      <c r="E450" s="72" t="s">
        <v>43</v>
      </c>
      <c r="F450" s="48"/>
      <c r="G450" s="48"/>
      <c r="H450" s="48"/>
      <c r="I450" s="48"/>
      <c r="J450" s="50">
        <v>400</v>
      </c>
      <c r="K450" s="62">
        <v>2000</v>
      </c>
      <c r="L450" s="62">
        <v>500</v>
      </c>
      <c r="M450" s="62">
        <v>400</v>
      </c>
      <c r="N450" s="110">
        <v>0</v>
      </c>
      <c r="O450" s="108">
        <f t="shared" si="41"/>
        <v>0.8</v>
      </c>
    </row>
    <row r="451" spans="2:15" ht="12.75" customHeight="1">
      <c r="B451" s="59"/>
      <c r="C451" s="59"/>
      <c r="D451" s="61">
        <v>313</v>
      </c>
      <c r="E451" s="72" t="s">
        <v>44</v>
      </c>
      <c r="F451" s="48"/>
      <c r="G451" s="48"/>
      <c r="H451" s="48"/>
      <c r="I451" s="48"/>
      <c r="J451" s="50">
        <f>J452+J453</f>
        <v>5806.48</v>
      </c>
      <c r="K451" s="62">
        <v>9000</v>
      </c>
      <c r="L451" s="62">
        <v>9000</v>
      </c>
      <c r="M451" s="62">
        <f>M452+M453</f>
        <v>7803.07</v>
      </c>
      <c r="N451" s="110">
        <f t="shared" si="40"/>
        <v>1.343855485595404</v>
      </c>
      <c r="O451" s="108">
        <f t="shared" si="41"/>
        <v>0.8670077777777777</v>
      </c>
    </row>
    <row r="452" spans="2:15" ht="12.75" customHeight="1">
      <c r="B452" s="59"/>
      <c r="C452" s="59"/>
      <c r="D452" s="61">
        <v>3132</v>
      </c>
      <c r="E452" s="72" t="s">
        <v>255</v>
      </c>
      <c r="F452" s="48"/>
      <c r="G452" s="48"/>
      <c r="H452" s="48"/>
      <c r="I452" s="48"/>
      <c r="J452" s="50">
        <v>5177.61</v>
      </c>
      <c r="K452" s="62">
        <v>7000</v>
      </c>
      <c r="L452" s="62">
        <v>7000</v>
      </c>
      <c r="M452" s="62">
        <v>6930.33</v>
      </c>
      <c r="N452" s="110">
        <f t="shared" si="40"/>
        <v>1.3385191236883427</v>
      </c>
      <c r="O452" s="108">
        <f t="shared" si="41"/>
        <v>0.9900471428571428</v>
      </c>
    </row>
    <row r="453" spans="2:15" ht="12.75" customHeight="1">
      <c r="B453" s="59"/>
      <c r="C453" s="59"/>
      <c r="D453" s="61">
        <v>3133</v>
      </c>
      <c r="E453" s="72" t="s">
        <v>256</v>
      </c>
      <c r="F453" s="48"/>
      <c r="G453" s="48"/>
      <c r="H453" s="48"/>
      <c r="I453" s="48"/>
      <c r="J453" s="50">
        <v>628.87</v>
      </c>
      <c r="K453" s="62">
        <v>2000</v>
      </c>
      <c r="L453" s="62">
        <v>2000</v>
      </c>
      <c r="M453" s="62">
        <v>872.74</v>
      </c>
      <c r="N453" s="110">
        <f t="shared" si="40"/>
        <v>1.3877907993702991</v>
      </c>
      <c r="O453" s="108">
        <f t="shared" si="41"/>
        <v>0.43637</v>
      </c>
    </row>
    <row r="454" spans="2:15" ht="12.75" customHeight="1">
      <c r="B454" s="59"/>
      <c r="C454" s="59"/>
      <c r="D454" s="44">
        <v>32</v>
      </c>
      <c r="E454" s="72" t="s">
        <v>45</v>
      </c>
      <c r="F454" s="48"/>
      <c r="G454" s="48"/>
      <c r="H454" s="48"/>
      <c r="I454" s="48"/>
      <c r="J454" s="46">
        <f>J455+J458+J460+J465</f>
        <v>16549.32</v>
      </c>
      <c r="K454" s="46">
        <f>K455+K458+K460+K465</f>
        <v>15500</v>
      </c>
      <c r="L454" s="46">
        <f>L455+L458+L460+L465</f>
        <v>15480</v>
      </c>
      <c r="M454" s="46">
        <f>SUM(M455+M458+M460+M465)</f>
        <v>13180.43</v>
      </c>
      <c r="N454" s="135">
        <f t="shared" si="40"/>
        <v>0.7964333277741925</v>
      </c>
      <c r="O454" s="135">
        <f t="shared" si="41"/>
        <v>0.8514489664082687</v>
      </c>
    </row>
    <row r="455" spans="2:15" ht="12.75" customHeight="1">
      <c r="B455" s="59"/>
      <c r="C455" s="59"/>
      <c r="D455" s="49">
        <v>321</v>
      </c>
      <c r="E455" s="72" t="s">
        <v>46</v>
      </c>
      <c r="F455" s="48"/>
      <c r="G455" s="48"/>
      <c r="H455" s="48"/>
      <c r="I455" s="48"/>
      <c r="J455" s="50">
        <f>J456+J457</f>
        <v>220.6</v>
      </c>
      <c r="K455" s="50">
        <v>50</v>
      </c>
      <c r="L455" s="62">
        <f>L456+L457</f>
        <v>30</v>
      </c>
      <c r="M455" s="62">
        <v>0</v>
      </c>
      <c r="N455" s="110">
        <f t="shared" si="40"/>
        <v>0</v>
      </c>
      <c r="O455" s="108">
        <f t="shared" si="41"/>
        <v>0</v>
      </c>
    </row>
    <row r="456" spans="2:15" ht="12.75" customHeight="1">
      <c r="B456" s="59"/>
      <c r="C456" s="59"/>
      <c r="D456" s="49">
        <v>3211</v>
      </c>
      <c r="E456" s="72" t="s">
        <v>257</v>
      </c>
      <c r="F456" s="48"/>
      <c r="G456" s="48"/>
      <c r="H456" s="48"/>
      <c r="I456" s="48"/>
      <c r="J456" s="50">
        <v>198</v>
      </c>
      <c r="K456" s="50">
        <v>50</v>
      </c>
      <c r="L456" s="62">
        <v>30</v>
      </c>
      <c r="M456" s="62">
        <v>0</v>
      </c>
      <c r="N456" s="110">
        <f t="shared" si="40"/>
        <v>0</v>
      </c>
      <c r="O456" s="108">
        <f t="shared" si="41"/>
        <v>0</v>
      </c>
    </row>
    <row r="457" spans="2:15" ht="12.75" customHeight="1">
      <c r="B457" s="59"/>
      <c r="C457" s="59"/>
      <c r="D457" s="49">
        <v>3212</v>
      </c>
      <c r="E457" s="72" t="s">
        <v>261</v>
      </c>
      <c r="F457" s="48"/>
      <c r="G457" s="48"/>
      <c r="H457" s="48"/>
      <c r="I457" s="48"/>
      <c r="J457" s="50">
        <v>22.6</v>
      </c>
      <c r="K457" s="50">
        <v>0</v>
      </c>
      <c r="L457" s="62">
        <v>0</v>
      </c>
      <c r="M457" s="62">
        <v>0</v>
      </c>
      <c r="N457" s="110">
        <f t="shared" si="40"/>
        <v>0</v>
      </c>
      <c r="O457" s="108">
        <v>0</v>
      </c>
    </row>
    <row r="458" spans="2:15" ht="12.75" customHeight="1">
      <c r="B458" s="59"/>
      <c r="C458" s="59"/>
      <c r="D458" s="61">
        <v>322</v>
      </c>
      <c r="E458" s="72" t="s">
        <v>47</v>
      </c>
      <c r="F458" s="48"/>
      <c r="G458" s="48"/>
      <c r="H458" s="48"/>
      <c r="I458" s="48"/>
      <c r="J458" s="50">
        <f>J459</f>
        <v>7876.65</v>
      </c>
      <c r="K458" s="62">
        <v>6450</v>
      </c>
      <c r="L458" s="62">
        <v>6450</v>
      </c>
      <c r="M458" s="62">
        <f>M459</f>
        <v>5614.34</v>
      </c>
      <c r="N458" s="110">
        <f t="shared" si="40"/>
        <v>0.712782718541512</v>
      </c>
      <c r="O458" s="108">
        <f t="shared" si="41"/>
        <v>0.8704403100775194</v>
      </c>
    </row>
    <row r="459" spans="2:15" ht="12.75" customHeight="1">
      <c r="B459" s="59"/>
      <c r="C459" s="59"/>
      <c r="D459" s="61">
        <v>3221</v>
      </c>
      <c r="E459" s="72" t="s">
        <v>253</v>
      </c>
      <c r="F459" s="48"/>
      <c r="G459" s="48"/>
      <c r="H459" s="48"/>
      <c r="I459" s="48"/>
      <c r="J459" s="50">
        <v>7876.65</v>
      </c>
      <c r="K459" s="62">
        <v>6450</v>
      </c>
      <c r="L459" s="62">
        <v>6450</v>
      </c>
      <c r="M459" s="62">
        <v>5614.34</v>
      </c>
      <c r="N459" s="110">
        <f t="shared" si="40"/>
        <v>0.712782718541512</v>
      </c>
      <c r="O459" s="108">
        <f t="shared" si="41"/>
        <v>0.8704403100775194</v>
      </c>
    </row>
    <row r="460" spans="2:15" ht="12.75" customHeight="1">
      <c r="B460" s="59"/>
      <c r="C460" s="59"/>
      <c r="D460" s="61">
        <v>323</v>
      </c>
      <c r="E460" s="72" t="s">
        <v>48</v>
      </c>
      <c r="F460" s="48"/>
      <c r="G460" s="48"/>
      <c r="H460" s="48"/>
      <c r="I460" s="48"/>
      <c r="J460" s="50">
        <f>J461+J463+J464</f>
        <v>7129.17</v>
      </c>
      <c r="K460" s="62">
        <v>6500</v>
      </c>
      <c r="L460" s="62">
        <v>6500</v>
      </c>
      <c r="M460" s="62">
        <f>M461+M463+M464</f>
        <v>5765.14</v>
      </c>
      <c r="N460" s="110">
        <f t="shared" si="40"/>
        <v>0.8086691718671318</v>
      </c>
      <c r="O460" s="108">
        <f t="shared" si="41"/>
        <v>0.8869446153846154</v>
      </c>
    </row>
    <row r="461" spans="2:15" ht="12.75" customHeight="1">
      <c r="B461" s="59"/>
      <c r="C461" s="59"/>
      <c r="D461" s="61">
        <v>3231</v>
      </c>
      <c r="E461" s="72" t="s">
        <v>258</v>
      </c>
      <c r="F461" s="48"/>
      <c r="G461" s="48"/>
      <c r="H461" s="48"/>
      <c r="I461" s="48"/>
      <c r="J461" s="50">
        <v>4973.82</v>
      </c>
      <c r="K461" s="62">
        <v>4500</v>
      </c>
      <c r="L461" s="62">
        <v>4500</v>
      </c>
      <c r="M461" s="62">
        <v>4541.39</v>
      </c>
      <c r="N461" s="110">
        <f t="shared" si="40"/>
        <v>0.9130587757498262</v>
      </c>
      <c r="O461" s="108">
        <f t="shared" si="41"/>
        <v>1.0091977777777779</v>
      </c>
    </row>
    <row r="462" spans="2:15" ht="12.75">
      <c r="B462" s="59"/>
      <c r="C462" s="59"/>
      <c r="D462" s="211"/>
      <c r="E462" s="175"/>
      <c r="F462" s="175"/>
      <c r="G462" s="175"/>
      <c r="H462" s="175"/>
      <c r="I462" s="175"/>
      <c r="J462" s="157"/>
      <c r="K462" s="212"/>
      <c r="L462" s="212"/>
      <c r="M462" s="212"/>
      <c r="N462" s="138"/>
      <c r="O462" s="208">
        <v>13</v>
      </c>
    </row>
    <row r="463" spans="2:15" ht="12.75" customHeight="1">
      <c r="B463" s="59"/>
      <c r="C463" s="59"/>
      <c r="D463" s="61">
        <v>3233</v>
      </c>
      <c r="E463" s="72" t="s">
        <v>259</v>
      </c>
      <c r="F463" s="48"/>
      <c r="G463" s="48"/>
      <c r="H463" s="48"/>
      <c r="I463" s="48"/>
      <c r="J463" s="50">
        <v>700</v>
      </c>
      <c r="K463" s="62">
        <v>500</v>
      </c>
      <c r="L463" s="62">
        <v>500</v>
      </c>
      <c r="M463" s="62">
        <v>0</v>
      </c>
      <c r="N463" s="110">
        <f t="shared" si="40"/>
        <v>0</v>
      </c>
      <c r="O463" s="108">
        <f t="shared" si="41"/>
        <v>0</v>
      </c>
    </row>
    <row r="464" spans="2:15" ht="12.75" customHeight="1">
      <c r="B464" s="59"/>
      <c r="C464" s="59"/>
      <c r="D464" s="61">
        <v>3237</v>
      </c>
      <c r="E464" s="72" t="s">
        <v>260</v>
      </c>
      <c r="F464" s="48"/>
      <c r="G464" s="48"/>
      <c r="H464" s="48"/>
      <c r="I464" s="48"/>
      <c r="J464" s="50">
        <v>1455.35</v>
      </c>
      <c r="K464" s="62">
        <v>1500</v>
      </c>
      <c r="L464" s="62">
        <v>1500</v>
      </c>
      <c r="M464" s="62">
        <v>1223.75</v>
      </c>
      <c r="N464" s="110">
        <f t="shared" si="40"/>
        <v>0.840863022640602</v>
      </c>
      <c r="O464" s="108">
        <f t="shared" si="41"/>
        <v>0.8158333333333333</v>
      </c>
    </row>
    <row r="465" spans="2:15" ht="12.75" customHeight="1">
      <c r="B465" s="59"/>
      <c r="C465" s="59"/>
      <c r="D465" s="61">
        <v>329</v>
      </c>
      <c r="E465" s="72" t="s">
        <v>50</v>
      </c>
      <c r="F465" s="48"/>
      <c r="G465" s="48"/>
      <c r="H465" s="48"/>
      <c r="I465" s="48"/>
      <c r="J465" s="50">
        <f>J466+J467+J468</f>
        <v>1322.9</v>
      </c>
      <c r="K465" s="62">
        <v>2500</v>
      </c>
      <c r="L465" s="62">
        <v>2500</v>
      </c>
      <c r="M465" s="62">
        <f>M466+M467+M468</f>
        <v>1800.95</v>
      </c>
      <c r="N465" s="110">
        <f t="shared" si="40"/>
        <v>1.361365182553481</v>
      </c>
      <c r="O465" s="108">
        <f t="shared" si="41"/>
        <v>0.72038</v>
      </c>
    </row>
    <row r="466" spans="2:15" ht="12.75" customHeight="1">
      <c r="B466" s="59"/>
      <c r="C466" s="59"/>
      <c r="D466" s="61">
        <v>3293</v>
      </c>
      <c r="E466" s="72" t="s">
        <v>248</v>
      </c>
      <c r="F466" s="48"/>
      <c r="G466" s="48"/>
      <c r="H466" s="48"/>
      <c r="I466" s="48"/>
      <c r="J466" s="50">
        <v>572.9</v>
      </c>
      <c r="K466" s="62">
        <v>500</v>
      </c>
      <c r="L466" s="62">
        <v>500</v>
      </c>
      <c r="M466" s="62">
        <v>350.95</v>
      </c>
      <c r="N466" s="110">
        <f t="shared" si="40"/>
        <v>0.6125850933845348</v>
      </c>
      <c r="O466" s="108">
        <f t="shared" si="41"/>
        <v>0.7019</v>
      </c>
    </row>
    <row r="467" spans="2:15" ht="12.75" customHeight="1">
      <c r="B467" s="59"/>
      <c r="C467" s="59"/>
      <c r="D467" s="61">
        <v>3294</v>
      </c>
      <c r="E467" s="72" t="s">
        <v>252</v>
      </c>
      <c r="F467" s="48"/>
      <c r="G467" s="48"/>
      <c r="H467" s="48"/>
      <c r="I467" s="48"/>
      <c r="J467" s="50">
        <v>500</v>
      </c>
      <c r="K467" s="62">
        <v>500</v>
      </c>
      <c r="L467" s="62">
        <v>500</v>
      </c>
      <c r="M467" s="62">
        <v>500</v>
      </c>
      <c r="N467" s="110">
        <f t="shared" si="40"/>
        <v>1</v>
      </c>
      <c r="O467" s="108">
        <f t="shared" si="41"/>
        <v>1</v>
      </c>
    </row>
    <row r="468" spans="2:15" ht="12.75" customHeight="1">
      <c r="B468" s="59"/>
      <c r="C468" s="59"/>
      <c r="D468" s="61">
        <v>3299</v>
      </c>
      <c r="E468" s="72" t="s">
        <v>50</v>
      </c>
      <c r="F468" s="48"/>
      <c r="G468" s="48"/>
      <c r="H468" s="48"/>
      <c r="I468" s="48"/>
      <c r="J468" s="50">
        <v>250</v>
      </c>
      <c r="K468" s="62">
        <v>1500</v>
      </c>
      <c r="L468" s="62">
        <v>1500</v>
      </c>
      <c r="M468" s="62">
        <v>950</v>
      </c>
      <c r="N468" s="110">
        <f t="shared" si="40"/>
        <v>3.8</v>
      </c>
      <c r="O468" s="108">
        <f t="shared" si="41"/>
        <v>0.6333333333333333</v>
      </c>
    </row>
    <row r="469" spans="2:15" ht="12.75" customHeight="1">
      <c r="B469" s="59"/>
      <c r="C469" s="59"/>
      <c r="D469" s="44">
        <v>34</v>
      </c>
      <c r="E469" s="72" t="s">
        <v>51</v>
      </c>
      <c r="F469" s="48"/>
      <c r="G469" s="48"/>
      <c r="H469" s="48"/>
      <c r="I469" s="48"/>
      <c r="J469" s="46">
        <f>J470</f>
        <v>1487.2</v>
      </c>
      <c r="K469" s="46">
        <f>K470</f>
        <v>1500</v>
      </c>
      <c r="L469" s="46">
        <v>1500</v>
      </c>
      <c r="M469" s="46">
        <f>M470</f>
        <v>1420.14</v>
      </c>
      <c r="N469" s="135">
        <f t="shared" si="40"/>
        <v>0.9549085529854761</v>
      </c>
      <c r="O469" s="135">
        <f t="shared" si="41"/>
        <v>0.94676</v>
      </c>
    </row>
    <row r="470" spans="2:15" ht="12.75" customHeight="1">
      <c r="B470" s="59"/>
      <c r="C470" s="59"/>
      <c r="D470" s="61">
        <v>343</v>
      </c>
      <c r="E470" s="72" t="s">
        <v>52</v>
      </c>
      <c r="F470" s="48"/>
      <c r="G470" s="48"/>
      <c r="H470" s="48"/>
      <c r="I470" s="48"/>
      <c r="J470" s="50">
        <f>J471</f>
        <v>1487.2</v>
      </c>
      <c r="K470" s="62">
        <v>1500</v>
      </c>
      <c r="L470" s="62">
        <v>1500</v>
      </c>
      <c r="M470" s="62">
        <f>M471</f>
        <v>1420.14</v>
      </c>
      <c r="N470" s="110">
        <f t="shared" si="40"/>
        <v>0.9549085529854761</v>
      </c>
      <c r="O470" s="108">
        <f t="shared" si="41"/>
        <v>0.94676</v>
      </c>
    </row>
    <row r="471" spans="2:15" ht="12.75" customHeight="1">
      <c r="B471" s="59"/>
      <c r="C471" s="59"/>
      <c r="D471" s="61">
        <v>3431</v>
      </c>
      <c r="E471" s="72" t="s">
        <v>251</v>
      </c>
      <c r="F471" s="48"/>
      <c r="G471" s="48"/>
      <c r="H471" s="48"/>
      <c r="I471" s="48"/>
      <c r="J471" s="50">
        <v>1487.2</v>
      </c>
      <c r="K471" s="62">
        <v>1500</v>
      </c>
      <c r="L471" s="62">
        <v>1500</v>
      </c>
      <c r="M471" s="62">
        <v>1420.14</v>
      </c>
      <c r="N471" s="110">
        <f t="shared" si="40"/>
        <v>0.9549085529854761</v>
      </c>
      <c r="O471" s="108">
        <f t="shared" si="41"/>
        <v>0.94676</v>
      </c>
    </row>
    <row r="472" spans="4:15" ht="12.75">
      <c r="D472" s="49"/>
      <c r="E472" s="45" t="s">
        <v>229</v>
      </c>
      <c r="F472" s="24"/>
      <c r="G472" s="24"/>
      <c r="H472" s="24"/>
      <c r="I472" s="24"/>
      <c r="J472" s="24"/>
      <c r="K472" s="62"/>
      <c r="L472" s="24"/>
      <c r="M472" s="24"/>
      <c r="N472" s="24"/>
      <c r="O472" s="24"/>
    </row>
    <row r="473" spans="2:15" ht="12.75">
      <c r="B473" s="59"/>
      <c r="C473" s="59"/>
      <c r="D473" s="61"/>
      <c r="E473" s="48" t="s">
        <v>126</v>
      </c>
      <c r="F473" s="48"/>
      <c r="G473" s="48"/>
      <c r="H473" s="48"/>
      <c r="I473" s="48"/>
      <c r="J473" s="48"/>
      <c r="K473" s="62"/>
      <c r="L473" s="24"/>
      <c r="M473" s="24"/>
      <c r="N473" s="24"/>
      <c r="O473" s="24"/>
    </row>
    <row r="474" spans="2:15" ht="12.75">
      <c r="B474" s="59"/>
      <c r="C474" s="59"/>
      <c r="D474" s="61"/>
      <c r="E474" s="48" t="s">
        <v>124</v>
      </c>
      <c r="F474" s="48"/>
      <c r="G474" s="48"/>
      <c r="H474" s="48"/>
      <c r="I474" s="48"/>
      <c r="J474" s="48"/>
      <c r="K474" s="62"/>
      <c r="L474" s="24"/>
      <c r="M474" s="24"/>
      <c r="N474" s="24"/>
      <c r="O474" s="24"/>
    </row>
    <row r="475" spans="2:15" ht="12.75">
      <c r="B475" s="59"/>
      <c r="C475" s="59"/>
      <c r="D475" s="44">
        <v>4</v>
      </c>
      <c r="E475" s="72" t="s">
        <v>58</v>
      </c>
      <c r="F475" s="48"/>
      <c r="G475" s="48"/>
      <c r="H475" s="48"/>
      <c r="I475" s="48"/>
      <c r="J475" s="46">
        <f>J476</f>
        <v>2000</v>
      </c>
      <c r="K475" s="46">
        <f>K476</f>
        <v>1000</v>
      </c>
      <c r="L475" s="46">
        <v>1000</v>
      </c>
      <c r="M475" s="46">
        <f>M476</f>
        <v>1000</v>
      </c>
      <c r="N475" s="135">
        <v>0</v>
      </c>
      <c r="O475" s="135">
        <f>M475/L475</f>
        <v>1</v>
      </c>
    </row>
    <row r="476" spans="2:15" ht="12.75">
      <c r="B476" s="59"/>
      <c r="C476" s="59"/>
      <c r="D476" s="44">
        <v>42</v>
      </c>
      <c r="E476" s="72" t="s">
        <v>62</v>
      </c>
      <c r="F476" s="48"/>
      <c r="G476" s="48"/>
      <c r="H476" s="48"/>
      <c r="I476" s="48"/>
      <c r="J476" s="46">
        <f>J477</f>
        <v>2000</v>
      </c>
      <c r="K476" s="46">
        <f>K477</f>
        <v>1000</v>
      </c>
      <c r="L476" s="46">
        <v>1000</v>
      </c>
      <c r="M476" s="46">
        <f>M477</f>
        <v>1000</v>
      </c>
      <c r="N476" s="135">
        <v>0</v>
      </c>
      <c r="O476" s="135">
        <f aca="true" t="shared" si="42" ref="O476:O541">M476/L476</f>
        <v>1</v>
      </c>
    </row>
    <row r="477" spans="2:15" ht="12.75">
      <c r="B477" s="59"/>
      <c r="C477" s="59"/>
      <c r="D477" s="61">
        <v>424</v>
      </c>
      <c r="E477" s="72" t="s">
        <v>65</v>
      </c>
      <c r="F477" s="48"/>
      <c r="G477" s="48"/>
      <c r="H477" s="48"/>
      <c r="I477" s="48"/>
      <c r="J477" s="50">
        <f>J478</f>
        <v>2000</v>
      </c>
      <c r="K477" s="62">
        <v>1000</v>
      </c>
      <c r="L477" s="62">
        <v>1000</v>
      </c>
      <c r="M477" s="62">
        <f>M478</f>
        <v>1000</v>
      </c>
      <c r="N477" s="110">
        <v>0</v>
      </c>
      <c r="O477" s="108">
        <f t="shared" si="42"/>
        <v>1</v>
      </c>
    </row>
    <row r="478" spans="2:15" ht="12.75">
      <c r="B478" s="59"/>
      <c r="C478" s="59"/>
      <c r="D478" s="61">
        <v>4241</v>
      </c>
      <c r="E478" s="72" t="s">
        <v>250</v>
      </c>
      <c r="F478" s="48"/>
      <c r="G478" s="48"/>
      <c r="H478" s="48"/>
      <c r="I478" s="48"/>
      <c r="J478" s="50">
        <v>2000</v>
      </c>
      <c r="K478" s="62">
        <v>1000</v>
      </c>
      <c r="L478" s="62">
        <v>1000</v>
      </c>
      <c r="M478" s="62">
        <v>1000</v>
      </c>
      <c r="N478" s="110">
        <v>0</v>
      </c>
      <c r="O478" s="108">
        <f t="shared" si="42"/>
        <v>1</v>
      </c>
    </row>
    <row r="479" spans="2:15" ht="12.75">
      <c r="B479" s="59"/>
      <c r="C479" s="59"/>
      <c r="D479" s="61"/>
      <c r="E479" s="72" t="s">
        <v>125</v>
      </c>
      <c r="F479" s="48"/>
      <c r="G479" s="48"/>
      <c r="H479" s="48"/>
      <c r="I479" s="48"/>
      <c r="J479" s="50"/>
      <c r="K479" s="62"/>
      <c r="L479" s="62"/>
      <c r="M479" s="62"/>
      <c r="N479" s="110"/>
      <c r="O479" s="108"/>
    </row>
    <row r="480" spans="2:15" ht="12.75">
      <c r="B480" s="59"/>
      <c r="C480" s="59"/>
      <c r="D480" s="44">
        <v>4</v>
      </c>
      <c r="E480" s="72" t="s">
        <v>58</v>
      </c>
      <c r="F480" s="48"/>
      <c r="G480" s="48"/>
      <c r="H480" s="48"/>
      <c r="I480" s="48"/>
      <c r="J480" s="46">
        <f>J481</f>
        <v>29666.57</v>
      </c>
      <c r="K480" s="46">
        <f>K481</f>
        <v>38000</v>
      </c>
      <c r="L480" s="46">
        <v>38000</v>
      </c>
      <c r="M480" s="46">
        <f>M481</f>
        <v>35481.53</v>
      </c>
      <c r="N480" s="135">
        <f>M480/J480</f>
        <v>1.196010526326434</v>
      </c>
      <c r="O480" s="135">
        <f t="shared" si="42"/>
        <v>0.9337244736842105</v>
      </c>
    </row>
    <row r="481" spans="2:15" ht="12.75">
      <c r="B481" s="59"/>
      <c r="C481" s="59"/>
      <c r="D481" s="44">
        <v>42</v>
      </c>
      <c r="E481" s="72" t="s">
        <v>62</v>
      </c>
      <c r="F481" s="48"/>
      <c r="G481" s="48"/>
      <c r="H481" s="48"/>
      <c r="I481" s="48"/>
      <c r="J481" s="46">
        <f>J482</f>
        <v>29666.57</v>
      </c>
      <c r="K481" s="46">
        <f>SUM(K482:K482)</f>
        <v>38000</v>
      </c>
      <c r="L481" s="46">
        <v>38000</v>
      </c>
      <c r="M481" s="46">
        <f>M482</f>
        <v>35481.53</v>
      </c>
      <c r="N481" s="135">
        <f>M481/J481</f>
        <v>1.196010526326434</v>
      </c>
      <c r="O481" s="135">
        <f t="shared" si="42"/>
        <v>0.9337244736842105</v>
      </c>
    </row>
    <row r="482" spans="2:15" ht="12.75">
      <c r="B482" s="59"/>
      <c r="C482" s="59"/>
      <c r="D482" s="61">
        <v>424</v>
      </c>
      <c r="E482" s="72" t="s">
        <v>65</v>
      </c>
      <c r="F482" s="48"/>
      <c r="G482" s="48"/>
      <c r="H482" s="48"/>
      <c r="I482" s="48"/>
      <c r="J482" s="50">
        <f>J483</f>
        <v>29666.57</v>
      </c>
      <c r="K482" s="62">
        <v>38000</v>
      </c>
      <c r="L482" s="62">
        <v>38000</v>
      </c>
      <c r="M482" s="62">
        <f>M483</f>
        <v>35481.53</v>
      </c>
      <c r="N482" s="110">
        <f>M482/J482</f>
        <v>1.196010526326434</v>
      </c>
      <c r="O482" s="108">
        <f t="shared" si="42"/>
        <v>0.9337244736842105</v>
      </c>
    </row>
    <row r="483" spans="2:15" ht="12.75">
      <c r="B483" s="59"/>
      <c r="C483" s="59"/>
      <c r="D483" s="61">
        <v>4241</v>
      </c>
      <c r="E483" s="72" t="s">
        <v>249</v>
      </c>
      <c r="F483" s="48"/>
      <c r="G483" s="48"/>
      <c r="H483" s="48"/>
      <c r="I483" s="48"/>
      <c r="J483" s="50">
        <v>29666.57</v>
      </c>
      <c r="K483" s="62">
        <v>38000</v>
      </c>
      <c r="L483" s="62">
        <v>38000</v>
      </c>
      <c r="M483" s="62">
        <v>35481.53</v>
      </c>
      <c r="N483" s="110">
        <f>M483/J483</f>
        <v>1.196010526326434</v>
      </c>
      <c r="O483" s="108">
        <f t="shared" si="42"/>
        <v>0.9337244736842105</v>
      </c>
    </row>
    <row r="484" spans="4:15" ht="12.75">
      <c r="D484" s="49"/>
      <c r="E484" s="45" t="s">
        <v>127</v>
      </c>
      <c r="F484" s="24"/>
      <c r="G484" s="24"/>
      <c r="H484" s="24"/>
      <c r="I484" s="24"/>
      <c r="J484" s="62"/>
      <c r="K484" s="62"/>
      <c r="L484" s="62"/>
      <c r="M484" s="62"/>
      <c r="N484" s="110"/>
      <c r="O484" s="108"/>
    </row>
    <row r="485" spans="2:15" ht="12.75">
      <c r="B485" s="59"/>
      <c r="C485" s="59"/>
      <c r="D485" s="61"/>
      <c r="E485" s="45" t="s">
        <v>128</v>
      </c>
      <c r="F485" s="48"/>
      <c r="G485" s="48"/>
      <c r="H485" s="48"/>
      <c r="I485" s="48"/>
      <c r="J485" s="50"/>
      <c r="K485" s="62"/>
      <c r="L485" s="62"/>
      <c r="M485" s="62"/>
      <c r="N485" s="110"/>
      <c r="O485" s="108"/>
    </row>
    <row r="486" spans="2:15" ht="12.75">
      <c r="B486" s="59"/>
      <c r="C486" s="59"/>
      <c r="D486" s="44">
        <v>3</v>
      </c>
      <c r="E486" s="48" t="s">
        <v>40</v>
      </c>
      <c r="F486" s="48"/>
      <c r="G486" s="48"/>
      <c r="H486" s="48"/>
      <c r="I486" s="48"/>
      <c r="J486" s="46">
        <f aca="true" t="shared" si="43" ref="J486:M487">J487</f>
        <v>6021.8</v>
      </c>
      <c r="K486" s="46">
        <f t="shared" si="43"/>
        <v>5000</v>
      </c>
      <c r="L486" s="46">
        <f t="shared" si="43"/>
        <v>6490</v>
      </c>
      <c r="M486" s="46">
        <f t="shared" si="43"/>
        <v>6143.6</v>
      </c>
      <c r="N486" s="135">
        <v>0</v>
      </c>
      <c r="O486" s="135">
        <f t="shared" si="42"/>
        <v>0.9466255778120185</v>
      </c>
    </row>
    <row r="487" spans="2:15" ht="12.75">
      <c r="B487" s="59"/>
      <c r="C487" s="59"/>
      <c r="D487" s="44">
        <v>32</v>
      </c>
      <c r="E487" s="48" t="s">
        <v>45</v>
      </c>
      <c r="F487" s="48"/>
      <c r="G487" s="48"/>
      <c r="H487" s="48"/>
      <c r="I487" s="48"/>
      <c r="J487" s="46">
        <f t="shared" si="43"/>
        <v>6021.8</v>
      </c>
      <c r="K487" s="46">
        <f t="shared" si="43"/>
        <v>5000</v>
      </c>
      <c r="L487" s="46">
        <f t="shared" si="43"/>
        <v>6490</v>
      </c>
      <c r="M487" s="46">
        <f t="shared" si="43"/>
        <v>6143.6</v>
      </c>
      <c r="N487" s="135">
        <v>0</v>
      </c>
      <c r="O487" s="135">
        <f t="shared" si="42"/>
        <v>0.9466255778120185</v>
      </c>
    </row>
    <row r="488" spans="2:15" ht="12.75">
      <c r="B488" s="59"/>
      <c r="C488" s="59"/>
      <c r="D488" s="61">
        <v>329</v>
      </c>
      <c r="E488" s="48" t="s">
        <v>50</v>
      </c>
      <c r="F488" s="48"/>
      <c r="G488" s="48"/>
      <c r="H488" s="48"/>
      <c r="I488" s="48"/>
      <c r="J488" s="50">
        <f>J489+J490</f>
        <v>6021.8</v>
      </c>
      <c r="K488" s="62">
        <v>5000</v>
      </c>
      <c r="L488" s="62">
        <v>6490</v>
      </c>
      <c r="M488" s="62">
        <f>M489+M490</f>
        <v>6143.6</v>
      </c>
      <c r="N488" s="110">
        <v>0</v>
      </c>
      <c r="O488" s="108">
        <f t="shared" si="42"/>
        <v>0.9466255778120185</v>
      </c>
    </row>
    <row r="489" spans="2:15" ht="12.75">
      <c r="B489" s="59"/>
      <c r="C489" s="59"/>
      <c r="D489" s="61">
        <v>3293</v>
      </c>
      <c r="E489" s="48" t="s">
        <v>248</v>
      </c>
      <c r="F489" s="48"/>
      <c r="G489" s="48"/>
      <c r="H489" s="48"/>
      <c r="I489" s="48"/>
      <c r="J489" s="50">
        <v>6008.16</v>
      </c>
      <c r="K489" s="62">
        <v>3000</v>
      </c>
      <c r="L489" s="62">
        <v>6200</v>
      </c>
      <c r="M489" s="62">
        <v>6143.6</v>
      </c>
      <c r="N489" s="110">
        <v>0</v>
      </c>
      <c r="O489" s="108">
        <f t="shared" si="42"/>
        <v>0.9909032258064516</v>
      </c>
    </row>
    <row r="490" spans="2:15" ht="12.75">
      <c r="B490" s="59"/>
      <c r="C490" s="59"/>
      <c r="D490" s="61">
        <v>3299</v>
      </c>
      <c r="E490" s="48" t="s">
        <v>50</v>
      </c>
      <c r="F490" s="48"/>
      <c r="G490" s="48"/>
      <c r="H490" s="48"/>
      <c r="I490" s="48"/>
      <c r="J490" s="50">
        <v>13.64</v>
      </c>
      <c r="K490" s="62">
        <v>2000</v>
      </c>
      <c r="L490" s="62">
        <v>290</v>
      </c>
      <c r="M490" s="62">
        <v>0</v>
      </c>
      <c r="N490" s="110">
        <v>0</v>
      </c>
      <c r="O490" s="108">
        <f t="shared" si="42"/>
        <v>0</v>
      </c>
    </row>
    <row r="491" spans="2:15" ht="12.75">
      <c r="B491" s="59"/>
      <c r="C491" s="59"/>
      <c r="D491" s="61"/>
      <c r="E491" s="45" t="s">
        <v>129</v>
      </c>
      <c r="F491" s="24"/>
      <c r="G491" s="24"/>
      <c r="H491" s="24"/>
      <c r="I491" s="24"/>
      <c r="J491" s="62"/>
      <c r="K491" s="62"/>
      <c r="L491" s="62"/>
      <c r="M491" s="62"/>
      <c r="N491" s="110"/>
      <c r="O491" s="108"/>
    </row>
    <row r="492" spans="2:15" ht="12.75">
      <c r="B492" s="59"/>
      <c r="C492" s="59"/>
      <c r="D492" s="44">
        <v>3</v>
      </c>
      <c r="E492" s="48" t="s">
        <v>40</v>
      </c>
      <c r="F492" s="48"/>
      <c r="G492" s="48"/>
      <c r="H492" s="48"/>
      <c r="I492" s="48"/>
      <c r="J492" s="46">
        <f aca="true" t="shared" si="44" ref="J492:M493">J493</f>
        <v>170</v>
      </c>
      <c r="K492" s="46">
        <f t="shared" si="44"/>
        <v>500</v>
      </c>
      <c r="L492" s="46">
        <f t="shared" si="44"/>
        <v>510</v>
      </c>
      <c r="M492" s="46">
        <f t="shared" si="44"/>
        <v>507.09</v>
      </c>
      <c r="N492" s="135">
        <f>M492/J492</f>
        <v>2.9828823529411763</v>
      </c>
      <c r="O492" s="135">
        <f t="shared" si="42"/>
        <v>0.9942941176470588</v>
      </c>
    </row>
    <row r="493" spans="2:15" ht="12.75">
      <c r="B493" s="59"/>
      <c r="C493" s="59"/>
      <c r="D493" s="44">
        <v>32</v>
      </c>
      <c r="E493" s="48" t="s">
        <v>45</v>
      </c>
      <c r="F493" s="48"/>
      <c r="G493" s="48"/>
      <c r="H493" s="48"/>
      <c r="I493" s="48"/>
      <c r="J493" s="46">
        <f t="shared" si="44"/>
        <v>170</v>
      </c>
      <c r="K493" s="46">
        <f t="shared" si="44"/>
        <v>500</v>
      </c>
      <c r="L493" s="46">
        <f t="shared" si="44"/>
        <v>510</v>
      </c>
      <c r="M493" s="46">
        <f t="shared" si="44"/>
        <v>507.09</v>
      </c>
      <c r="N493" s="135">
        <f>M493/J493</f>
        <v>2.9828823529411763</v>
      </c>
      <c r="O493" s="108">
        <f t="shared" si="42"/>
        <v>0.9942941176470588</v>
      </c>
    </row>
    <row r="494" spans="2:15" ht="12.75">
      <c r="B494" s="59"/>
      <c r="C494" s="59"/>
      <c r="D494" s="61">
        <v>329</v>
      </c>
      <c r="E494" s="48" t="s">
        <v>50</v>
      </c>
      <c r="F494" s="48"/>
      <c r="G494" s="48"/>
      <c r="H494" s="48"/>
      <c r="I494" s="48"/>
      <c r="J494" s="50">
        <f>J495+J496</f>
        <v>170</v>
      </c>
      <c r="K494" s="62">
        <v>500</v>
      </c>
      <c r="L494" s="62">
        <f>L495+L496</f>
        <v>510</v>
      </c>
      <c r="M494" s="62">
        <v>507.09</v>
      </c>
      <c r="N494" s="110">
        <f>M494/J494</f>
        <v>2.9828823529411763</v>
      </c>
      <c r="O494" s="108">
        <f t="shared" si="42"/>
        <v>0.9942941176470588</v>
      </c>
    </row>
    <row r="495" spans="2:15" ht="12.75">
      <c r="B495" s="59"/>
      <c r="C495" s="59"/>
      <c r="D495" s="49">
        <v>3293</v>
      </c>
      <c r="E495" s="48" t="s">
        <v>248</v>
      </c>
      <c r="F495" s="48"/>
      <c r="G495" s="48"/>
      <c r="H495" s="48"/>
      <c r="I495" s="48"/>
      <c r="J495" s="50">
        <v>0</v>
      </c>
      <c r="K495" s="62">
        <v>500</v>
      </c>
      <c r="L495" s="62">
        <v>510</v>
      </c>
      <c r="M495" s="62">
        <v>507.09</v>
      </c>
      <c r="N495" s="110">
        <v>0</v>
      </c>
      <c r="O495" s="108">
        <f t="shared" si="42"/>
        <v>0.9942941176470588</v>
      </c>
    </row>
    <row r="496" spans="2:15" ht="12.75">
      <c r="B496" s="59"/>
      <c r="C496" s="59"/>
      <c r="D496" s="49">
        <v>3299</v>
      </c>
      <c r="E496" s="48" t="s">
        <v>50</v>
      </c>
      <c r="F496" s="48"/>
      <c r="G496" s="48"/>
      <c r="H496" s="48"/>
      <c r="I496" s="48"/>
      <c r="J496" s="50">
        <v>170</v>
      </c>
      <c r="K496" s="62">
        <v>0</v>
      </c>
      <c r="L496" s="50">
        <v>0</v>
      </c>
      <c r="M496" s="62">
        <v>0</v>
      </c>
      <c r="N496" s="110">
        <f>M496/J496</f>
        <v>0</v>
      </c>
      <c r="O496" s="108">
        <v>0</v>
      </c>
    </row>
    <row r="497" spans="2:15" ht="12.75">
      <c r="B497" s="59"/>
      <c r="C497" s="59"/>
      <c r="D497" s="61"/>
      <c r="E497" s="45" t="s">
        <v>130</v>
      </c>
      <c r="F497" s="48"/>
      <c r="G497" s="48"/>
      <c r="H497" s="48"/>
      <c r="I497" s="48"/>
      <c r="J497" s="50"/>
      <c r="K497" s="62"/>
      <c r="L497" s="62"/>
      <c r="M497" s="62"/>
      <c r="N497" s="110"/>
      <c r="O497" s="108"/>
    </row>
    <row r="498" spans="2:15" ht="12.75">
      <c r="B498" s="59"/>
      <c r="C498" s="59"/>
      <c r="D498" s="44">
        <v>3</v>
      </c>
      <c r="E498" s="48" t="s">
        <v>40</v>
      </c>
      <c r="F498" s="48"/>
      <c r="G498" s="48"/>
      <c r="H498" s="48"/>
      <c r="I498" s="48"/>
      <c r="J498" s="46">
        <f>J500</f>
        <v>500</v>
      </c>
      <c r="K498" s="46">
        <f>K500</f>
        <v>500</v>
      </c>
      <c r="L498" s="46">
        <f>L500</f>
        <v>0</v>
      </c>
      <c r="M498" s="46">
        <f>M500</f>
        <v>0</v>
      </c>
      <c r="N498" s="135">
        <v>0</v>
      </c>
      <c r="O498" s="135">
        <v>0</v>
      </c>
    </row>
    <row r="499" spans="4:15" ht="12.75">
      <c r="D499" s="174"/>
      <c r="E499" s="209"/>
      <c r="F499" s="210"/>
      <c r="G499" s="210"/>
      <c r="H499" s="210"/>
      <c r="I499" s="210"/>
      <c r="J499" s="178"/>
      <c r="K499" s="178"/>
      <c r="L499" s="178"/>
      <c r="M499" s="156"/>
      <c r="N499" s="213"/>
      <c r="O499" s="171">
        <v>14</v>
      </c>
    </row>
    <row r="500" spans="2:15" ht="12.75">
      <c r="B500" s="59"/>
      <c r="C500" s="59"/>
      <c r="D500" s="44">
        <v>32</v>
      </c>
      <c r="E500" s="48" t="s">
        <v>45</v>
      </c>
      <c r="F500" s="48"/>
      <c r="G500" s="48"/>
      <c r="H500" s="48"/>
      <c r="I500" s="48"/>
      <c r="J500" s="50">
        <f>J501</f>
        <v>500</v>
      </c>
      <c r="K500" s="62">
        <f>K501</f>
        <v>500</v>
      </c>
      <c r="L500" s="62">
        <f>L502</f>
        <v>0</v>
      </c>
      <c r="M500" s="62">
        <f>M501</f>
        <v>0</v>
      </c>
      <c r="N500" s="110">
        <v>0</v>
      </c>
      <c r="O500" s="108">
        <v>0</v>
      </c>
    </row>
    <row r="501" spans="2:15" ht="12.75">
      <c r="B501" s="59"/>
      <c r="C501" s="59"/>
      <c r="D501" s="61">
        <v>329</v>
      </c>
      <c r="E501" s="48" t="s">
        <v>50</v>
      </c>
      <c r="F501" s="48"/>
      <c r="G501" s="48"/>
      <c r="H501" s="48"/>
      <c r="I501" s="48"/>
      <c r="J501" s="50">
        <f>J502</f>
        <v>500</v>
      </c>
      <c r="K501" s="62">
        <v>500</v>
      </c>
      <c r="L501" s="62">
        <f>L502</f>
        <v>0</v>
      </c>
      <c r="M501" s="62">
        <v>0</v>
      </c>
      <c r="N501" s="110">
        <v>0</v>
      </c>
      <c r="O501" s="108">
        <v>0</v>
      </c>
    </row>
    <row r="502" spans="2:15" ht="12.75">
      <c r="B502" s="59"/>
      <c r="C502" s="59"/>
      <c r="D502" s="61">
        <v>3299</v>
      </c>
      <c r="E502" s="48" t="s">
        <v>50</v>
      </c>
      <c r="F502" s="48"/>
      <c r="G502" s="48"/>
      <c r="H502" s="48"/>
      <c r="I502" s="48"/>
      <c r="J502" s="50">
        <v>500</v>
      </c>
      <c r="K502" s="62">
        <v>500</v>
      </c>
      <c r="L502" s="62">
        <v>0</v>
      </c>
      <c r="M502" s="62">
        <v>0</v>
      </c>
      <c r="N502" s="110">
        <v>0</v>
      </c>
      <c r="O502" s="108">
        <v>0</v>
      </c>
    </row>
    <row r="503" spans="2:15" ht="12.75">
      <c r="B503" s="59"/>
      <c r="C503" s="59"/>
      <c r="D503" s="61"/>
      <c r="E503" s="45" t="s">
        <v>131</v>
      </c>
      <c r="F503" s="48"/>
      <c r="G503" s="48"/>
      <c r="H503" s="48"/>
      <c r="I503" s="48"/>
      <c r="J503" s="50"/>
      <c r="K503" s="62"/>
      <c r="L503" s="62"/>
      <c r="M503" s="62"/>
      <c r="N503" s="110"/>
      <c r="O503" s="108"/>
    </row>
    <row r="504" spans="2:15" ht="12.75">
      <c r="B504" s="59"/>
      <c r="C504" s="59"/>
      <c r="D504" s="44">
        <v>3</v>
      </c>
      <c r="E504" s="48" t="s">
        <v>40</v>
      </c>
      <c r="F504" s="48"/>
      <c r="G504" s="48"/>
      <c r="H504" s="48"/>
      <c r="I504" s="48"/>
      <c r="J504" s="46">
        <f>J505</f>
        <v>500</v>
      </c>
      <c r="K504" s="46">
        <f>K505</f>
        <v>500</v>
      </c>
      <c r="L504" s="46">
        <v>500</v>
      </c>
      <c r="M504" s="46">
        <f>M505</f>
        <v>500</v>
      </c>
      <c r="N504" s="135">
        <v>0</v>
      </c>
      <c r="O504" s="135">
        <f t="shared" si="42"/>
        <v>1</v>
      </c>
    </row>
    <row r="505" spans="2:15" ht="12.75">
      <c r="B505" s="59"/>
      <c r="C505" s="59"/>
      <c r="D505" s="44">
        <v>32</v>
      </c>
      <c r="E505" s="48" t="s">
        <v>45</v>
      </c>
      <c r="F505" s="48"/>
      <c r="G505" s="48"/>
      <c r="H505" s="48"/>
      <c r="I505" s="48"/>
      <c r="J505" s="50">
        <f>J506</f>
        <v>500</v>
      </c>
      <c r="K505" s="62">
        <f>K506</f>
        <v>500</v>
      </c>
      <c r="L505" s="62">
        <v>500</v>
      </c>
      <c r="M505" s="62">
        <f>M506</f>
        <v>500</v>
      </c>
      <c r="N505" s="110">
        <v>0</v>
      </c>
      <c r="O505" s="108">
        <f t="shared" si="42"/>
        <v>1</v>
      </c>
    </row>
    <row r="506" spans="2:15" ht="12.75">
      <c r="B506" s="59"/>
      <c r="C506" s="59"/>
      <c r="D506" s="61">
        <v>329</v>
      </c>
      <c r="E506" s="48" t="s">
        <v>50</v>
      </c>
      <c r="F506" s="48"/>
      <c r="G506" s="48"/>
      <c r="H506" s="48"/>
      <c r="I506" s="48"/>
      <c r="J506" s="50">
        <f>J507</f>
        <v>500</v>
      </c>
      <c r="K506" s="62">
        <v>500</v>
      </c>
      <c r="L506" s="62">
        <v>500</v>
      </c>
      <c r="M506" s="62">
        <f>M507</f>
        <v>500</v>
      </c>
      <c r="N506" s="110">
        <v>0</v>
      </c>
      <c r="O506" s="108">
        <f t="shared" si="42"/>
        <v>1</v>
      </c>
    </row>
    <row r="507" spans="2:15" ht="12.75">
      <c r="B507" s="59"/>
      <c r="C507" s="59"/>
      <c r="D507" s="61">
        <v>3299</v>
      </c>
      <c r="E507" s="48" t="s">
        <v>50</v>
      </c>
      <c r="F507" s="48"/>
      <c r="G507" s="48"/>
      <c r="H507" s="48"/>
      <c r="I507" s="48"/>
      <c r="J507" s="50">
        <v>500</v>
      </c>
      <c r="K507" s="62">
        <v>500</v>
      </c>
      <c r="L507" s="62">
        <v>500</v>
      </c>
      <c r="M507" s="62">
        <v>500</v>
      </c>
      <c r="N507" s="110">
        <v>0</v>
      </c>
      <c r="O507" s="108">
        <f t="shared" si="42"/>
        <v>1</v>
      </c>
    </row>
    <row r="508" spans="2:15" ht="12.75">
      <c r="B508" s="59"/>
      <c r="C508" s="59"/>
      <c r="D508" s="61"/>
      <c r="E508" s="45" t="s">
        <v>132</v>
      </c>
      <c r="F508" s="48"/>
      <c r="G508" s="48"/>
      <c r="H508" s="48"/>
      <c r="I508" s="48"/>
      <c r="J508" s="50"/>
      <c r="K508" s="62"/>
      <c r="L508" s="62"/>
      <c r="M508" s="62"/>
      <c r="N508" s="110"/>
      <c r="O508" s="108"/>
    </row>
    <row r="509" spans="2:15" ht="12.75">
      <c r="B509" s="59"/>
      <c r="C509" s="59"/>
      <c r="D509" s="44">
        <v>3</v>
      </c>
      <c r="E509" s="48" t="s">
        <v>40</v>
      </c>
      <c r="F509" s="48"/>
      <c r="G509" s="48"/>
      <c r="H509" s="48"/>
      <c r="I509" s="48"/>
      <c r="J509" s="46">
        <f aca="true" t="shared" si="45" ref="J509:M510">J510</f>
        <v>500</v>
      </c>
      <c r="K509" s="46">
        <f t="shared" si="45"/>
        <v>500</v>
      </c>
      <c r="L509" s="46">
        <f t="shared" si="45"/>
        <v>1500</v>
      </c>
      <c r="M509" s="46">
        <f t="shared" si="45"/>
        <v>1500</v>
      </c>
      <c r="N509" s="135">
        <v>0</v>
      </c>
      <c r="O509" s="135">
        <f t="shared" si="42"/>
        <v>1</v>
      </c>
    </row>
    <row r="510" spans="2:15" ht="12.75">
      <c r="B510" s="59"/>
      <c r="C510" s="59"/>
      <c r="D510" s="44">
        <v>32</v>
      </c>
      <c r="E510" s="48" t="s">
        <v>45</v>
      </c>
      <c r="F510" s="48"/>
      <c r="G510" s="48"/>
      <c r="H510" s="48"/>
      <c r="I510" s="48"/>
      <c r="J510" s="50">
        <f t="shared" si="45"/>
        <v>500</v>
      </c>
      <c r="K510" s="62">
        <f t="shared" si="45"/>
        <v>500</v>
      </c>
      <c r="L510" s="62">
        <f t="shared" si="45"/>
        <v>1500</v>
      </c>
      <c r="M510" s="62">
        <f t="shared" si="45"/>
        <v>1500</v>
      </c>
      <c r="N510" s="110">
        <v>0</v>
      </c>
      <c r="O510" s="108">
        <f t="shared" si="42"/>
        <v>1</v>
      </c>
    </row>
    <row r="511" spans="2:15" ht="12.75">
      <c r="B511" s="59"/>
      <c r="C511" s="59"/>
      <c r="D511" s="61">
        <v>329</v>
      </c>
      <c r="E511" s="48" t="s">
        <v>50</v>
      </c>
      <c r="F511" s="48"/>
      <c r="G511" s="48"/>
      <c r="H511" s="48"/>
      <c r="I511" s="48"/>
      <c r="J511" s="50">
        <f>J512</f>
        <v>500</v>
      </c>
      <c r="K511" s="62">
        <v>500</v>
      </c>
      <c r="L511" s="62">
        <f>L512</f>
        <v>1500</v>
      </c>
      <c r="M511" s="62">
        <f>M512</f>
        <v>1500</v>
      </c>
      <c r="N511" s="110">
        <v>0</v>
      </c>
      <c r="O511" s="108">
        <f t="shared" si="42"/>
        <v>1</v>
      </c>
    </row>
    <row r="512" spans="2:15" ht="12.75">
      <c r="B512" s="59"/>
      <c r="C512" s="59"/>
      <c r="D512" s="61">
        <v>3299</v>
      </c>
      <c r="E512" s="48" t="s">
        <v>50</v>
      </c>
      <c r="F512" s="48"/>
      <c r="G512" s="48"/>
      <c r="H512" s="48"/>
      <c r="I512" s="48"/>
      <c r="J512" s="50">
        <v>500</v>
      </c>
      <c r="K512" s="62">
        <v>500</v>
      </c>
      <c r="L512" s="62">
        <v>1500</v>
      </c>
      <c r="M512" s="62">
        <v>1500</v>
      </c>
      <c r="N512" s="110">
        <v>0</v>
      </c>
      <c r="O512" s="108">
        <f t="shared" si="42"/>
        <v>1</v>
      </c>
    </row>
    <row r="513" spans="2:15" ht="12.75">
      <c r="B513" s="59"/>
      <c r="C513" s="59"/>
      <c r="D513" s="61"/>
      <c r="E513" s="45" t="s">
        <v>310</v>
      </c>
      <c r="F513" s="48"/>
      <c r="G513" s="48"/>
      <c r="H513" s="48"/>
      <c r="I513" s="48"/>
      <c r="J513" s="50"/>
      <c r="K513" s="62"/>
      <c r="L513" s="62"/>
      <c r="M513" s="62"/>
      <c r="N513" s="110"/>
      <c r="O513" s="108"/>
    </row>
    <row r="514" spans="2:15" ht="12.75">
      <c r="B514" s="59"/>
      <c r="C514" s="59"/>
      <c r="D514" s="61"/>
      <c r="E514" s="45" t="s">
        <v>311</v>
      </c>
      <c r="F514" s="48"/>
      <c r="G514" s="48"/>
      <c r="H514" s="48"/>
      <c r="I514" s="48"/>
      <c r="J514" s="50"/>
      <c r="K514" s="62"/>
      <c r="L514" s="62"/>
      <c r="M514" s="62"/>
      <c r="N514" s="110"/>
      <c r="O514" s="108"/>
    </row>
    <row r="515" spans="2:15" ht="12.75">
      <c r="B515" s="59"/>
      <c r="C515" s="59"/>
      <c r="D515" s="44">
        <v>3</v>
      </c>
      <c r="E515" s="48" t="s">
        <v>40</v>
      </c>
      <c r="F515" s="48"/>
      <c r="G515" s="48"/>
      <c r="H515" s="48"/>
      <c r="I515" s="48"/>
      <c r="J515" s="46">
        <f>J516</f>
        <v>90400.63</v>
      </c>
      <c r="K515" s="46">
        <v>0</v>
      </c>
      <c r="L515" s="46">
        <v>0</v>
      </c>
      <c r="M515" s="46">
        <v>0</v>
      </c>
      <c r="N515" s="135">
        <v>0</v>
      </c>
      <c r="O515" s="135">
        <v>0</v>
      </c>
    </row>
    <row r="516" spans="2:15" ht="12.75">
      <c r="B516" s="59"/>
      <c r="C516" s="59"/>
      <c r="D516" s="44">
        <v>32</v>
      </c>
      <c r="E516" s="48" t="s">
        <v>45</v>
      </c>
      <c r="F516" s="48"/>
      <c r="G516" s="48"/>
      <c r="H516" s="48"/>
      <c r="I516" s="48"/>
      <c r="J516" s="50">
        <f>J517</f>
        <v>90400.63</v>
      </c>
      <c r="K516" s="62">
        <v>0</v>
      </c>
      <c r="L516" s="62">
        <v>0</v>
      </c>
      <c r="M516" s="62">
        <v>0</v>
      </c>
      <c r="N516" s="110">
        <v>0</v>
      </c>
      <c r="O516" s="108">
        <v>0</v>
      </c>
    </row>
    <row r="517" spans="2:15" ht="12.75">
      <c r="B517" s="59"/>
      <c r="C517" s="59"/>
      <c r="D517" s="61">
        <v>323</v>
      </c>
      <c r="E517" s="48" t="s">
        <v>48</v>
      </c>
      <c r="F517" s="48"/>
      <c r="G517" s="48"/>
      <c r="H517" s="48"/>
      <c r="I517" s="48"/>
      <c r="J517" s="50">
        <f>J518</f>
        <v>90400.63</v>
      </c>
      <c r="K517" s="62">
        <v>0</v>
      </c>
      <c r="L517" s="62">
        <v>0</v>
      </c>
      <c r="M517" s="62">
        <v>0</v>
      </c>
      <c r="N517" s="110">
        <v>0</v>
      </c>
      <c r="O517" s="108">
        <v>0</v>
      </c>
    </row>
    <row r="518" spans="2:15" ht="12.75">
      <c r="B518" s="59"/>
      <c r="C518" s="59"/>
      <c r="D518" s="61">
        <v>3232</v>
      </c>
      <c r="E518" s="48" t="s">
        <v>239</v>
      </c>
      <c r="F518" s="48"/>
      <c r="G518" s="48"/>
      <c r="H518" s="48"/>
      <c r="I518" s="48"/>
      <c r="J518" s="50">
        <v>90400.63</v>
      </c>
      <c r="K518" s="62">
        <v>0</v>
      </c>
      <c r="L518" s="62">
        <v>0</v>
      </c>
      <c r="M518" s="62">
        <v>0</v>
      </c>
      <c r="N518" s="110">
        <v>0</v>
      </c>
      <c r="O518" s="108">
        <v>0</v>
      </c>
    </row>
    <row r="519" spans="2:15" ht="12.75">
      <c r="B519" s="59"/>
      <c r="C519" s="59"/>
      <c r="D519" s="61"/>
      <c r="E519" s="45" t="s">
        <v>312</v>
      </c>
      <c r="F519" s="48"/>
      <c r="G519" s="48"/>
      <c r="H519" s="48"/>
      <c r="I519" s="48"/>
      <c r="J519" s="50"/>
      <c r="K519" s="62"/>
      <c r="L519" s="62"/>
      <c r="M519" s="62"/>
      <c r="N519" s="110"/>
      <c r="O519" s="108"/>
    </row>
    <row r="520" spans="2:15" ht="12.75">
      <c r="B520" s="59"/>
      <c r="C520" s="59"/>
      <c r="D520" s="44">
        <v>3</v>
      </c>
      <c r="E520" s="48" t="s">
        <v>40</v>
      </c>
      <c r="F520" s="48"/>
      <c r="G520" s="48"/>
      <c r="H520" s="48"/>
      <c r="I520" s="48"/>
      <c r="J520" s="46">
        <f>J521</f>
        <v>99925</v>
      </c>
      <c r="K520" s="46">
        <v>0</v>
      </c>
      <c r="L520" s="46">
        <v>0</v>
      </c>
      <c r="M520" s="46">
        <v>0</v>
      </c>
      <c r="N520" s="135">
        <v>0</v>
      </c>
      <c r="O520" s="135">
        <v>0</v>
      </c>
    </row>
    <row r="521" spans="2:15" ht="12.75">
      <c r="B521" s="59"/>
      <c r="C521" s="59"/>
      <c r="D521" s="44">
        <v>32</v>
      </c>
      <c r="E521" s="48" t="s">
        <v>45</v>
      </c>
      <c r="F521" s="48"/>
      <c r="G521" s="48"/>
      <c r="H521" s="48"/>
      <c r="I521" s="48"/>
      <c r="J521" s="50">
        <f>J522</f>
        <v>99925</v>
      </c>
      <c r="K521" s="62">
        <v>0</v>
      </c>
      <c r="L521" s="62">
        <v>0</v>
      </c>
      <c r="M521" s="62">
        <v>0</v>
      </c>
      <c r="N521" s="110">
        <v>0</v>
      </c>
      <c r="O521" s="108">
        <v>0</v>
      </c>
    </row>
    <row r="522" spans="2:15" ht="12.75">
      <c r="B522" s="59"/>
      <c r="C522" s="59"/>
      <c r="D522" s="61">
        <v>323</v>
      </c>
      <c r="E522" s="48" t="s">
        <v>48</v>
      </c>
      <c r="F522" s="48"/>
      <c r="G522" s="48"/>
      <c r="H522" s="48"/>
      <c r="I522" s="48"/>
      <c r="J522" s="50">
        <f>J523</f>
        <v>99925</v>
      </c>
      <c r="K522" s="62">
        <v>0</v>
      </c>
      <c r="L522" s="62">
        <v>0</v>
      </c>
      <c r="M522" s="62">
        <v>0</v>
      </c>
      <c r="N522" s="110">
        <v>0</v>
      </c>
      <c r="O522" s="108">
        <v>0</v>
      </c>
    </row>
    <row r="523" spans="2:15" ht="12.75">
      <c r="B523" s="59"/>
      <c r="C523" s="59"/>
      <c r="D523" s="61">
        <v>3232</v>
      </c>
      <c r="E523" s="48" t="s">
        <v>239</v>
      </c>
      <c r="F523" s="48"/>
      <c r="G523" s="48"/>
      <c r="H523" s="48"/>
      <c r="I523" s="48"/>
      <c r="J523" s="50">
        <v>99925</v>
      </c>
      <c r="K523" s="62">
        <v>0</v>
      </c>
      <c r="L523" s="62">
        <v>0</v>
      </c>
      <c r="M523" s="62">
        <v>0</v>
      </c>
      <c r="N523" s="110">
        <v>0</v>
      </c>
      <c r="O523" s="108">
        <v>0</v>
      </c>
    </row>
    <row r="524" spans="2:15" ht="12.75" customHeight="1">
      <c r="B524" s="59"/>
      <c r="C524" s="59"/>
      <c r="D524" s="61"/>
      <c r="E524" s="45" t="s">
        <v>191</v>
      </c>
      <c r="F524" s="48"/>
      <c r="G524" s="48"/>
      <c r="H524" s="48"/>
      <c r="I524" s="48"/>
      <c r="J524" s="50"/>
      <c r="K524" s="62"/>
      <c r="L524" s="62"/>
      <c r="M524" s="62"/>
      <c r="N524" s="110"/>
      <c r="O524" s="108"/>
    </row>
    <row r="525" spans="2:15" ht="12.75" customHeight="1">
      <c r="B525" s="59"/>
      <c r="C525" s="59"/>
      <c r="D525" s="61"/>
      <c r="E525" s="45" t="s">
        <v>192</v>
      </c>
      <c r="F525" s="48"/>
      <c r="G525" s="48"/>
      <c r="H525" s="48"/>
      <c r="I525" s="48"/>
      <c r="J525" s="50"/>
      <c r="K525" s="62"/>
      <c r="L525" s="62"/>
      <c r="M525" s="62"/>
      <c r="N525" s="110"/>
      <c r="O525" s="108"/>
    </row>
    <row r="526" spans="2:15" ht="12.75">
      <c r="B526" s="59"/>
      <c r="C526" s="59"/>
      <c r="D526" s="44">
        <v>3</v>
      </c>
      <c r="E526" s="48" t="s">
        <v>40</v>
      </c>
      <c r="F526" s="48"/>
      <c r="G526" s="48"/>
      <c r="H526" s="48"/>
      <c r="I526" s="48"/>
      <c r="J526" s="46">
        <f aca="true" t="shared" si="46" ref="J526:M527">J527</f>
        <v>66250</v>
      </c>
      <c r="K526" s="46">
        <f t="shared" si="46"/>
        <v>86000</v>
      </c>
      <c r="L526" s="46">
        <f t="shared" si="46"/>
        <v>84000</v>
      </c>
      <c r="M526" s="46">
        <f t="shared" si="46"/>
        <v>83750</v>
      </c>
      <c r="N526" s="135">
        <v>0</v>
      </c>
      <c r="O526" s="135">
        <f t="shared" si="42"/>
        <v>0.9970238095238095</v>
      </c>
    </row>
    <row r="527" spans="2:15" ht="12.75">
      <c r="B527" s="59"/>
      <c r="C527" s="59"/>
      <c r="D527" s="44">
        <v>32</v>
      </c>
      <c r="E527" s="48" t="s">
        <v>45</v>
      </c>
      <c r="F527" s="48"/>
      <c r="G527" s="48"/>
      <c r="H527" s="48"/>
      <c r="I527" s="48"/>
      <c r="J527" s="50">
        <f t="shared" si="46"/>
        <v>66250</v>
      </c>
      <c r="K527" s="62">
        <f t="shared" si="46"/>
        <v>86000</v>
      </c>
      <c r="L527" s="62">
        <f t="shared" si="46"/>
        <v>84000</v>
      </c>
      <c r="M527" s="62">
        <f t="shared" si="46"/>
        <v>83750</v>
      </c>
      <c r="N527" s="110">
        <v>0</v>
      </c>
      <c r="O527" s="108">
        <f t="shared" si="42"/>
        <v>0.9970238095238095</v>
      </c>
    </row>
    <row r="528" spans="2:15" ht="12.75">
      <c r="B528" s="59"/>
      <c r="C528" s="59"/>
      <c r="D528" s="61">
        <v>323</v>
      </c>
      <c r="E528" s="48" t="s">
        <v>48</v>
      </c>
      <c r="F528" s="48"/>
      <c r="G528" s="48"/>
      <c r="H528" s="48"/>
      <c r="I528" s="48"/>
      <c r="J528" s="50">
        <f>J529</f>
        <v>66250</v>
      </c>
      <c r="K528" s="62">
        <v>86000</v>
      </c>
      <c r="L528" s="62">
        <f>L529</f>
        <v>84000</v>
      </c>
      <c r="M528" s="62">
        <f>M529</f>
        <v>83750</v>
      </c>
      <c r="N528" s="110">
        <v>0</v>
      </c>
      <c r="O528" s="108">
        <f t="shared" si="42"/>
        <v>0.9970238095238095</v>
      </c>
    </row>
    <row r="529" spans="2:15" ht="12.75">
      <c r="B529" s="59"/>
      <c r="C529" s="59"/>
      <c r="D529" s="61">
        <v>3232</v>
      </c>
      <c r="E529" s="48" t="s">
        <v>239</v>
      </c>
      <c r="F529" s="48"/>
      <c r="G529" s="48"/>
      <c r="H529" s="48"/>
      <c r="I529" s="48"/>
      <c r="J529" s="50">
        <v>66250</v>
      </c>
      <c r="K529" s="62">
        <v>86000</v>
      </c>
      <c r="L529" s="62">
        <v>84000</v>
      </c>
      <c r="M529" s="62">
        <v>83750</v>
      </c>
      <c r="N529" s="110">
        <v>0</v>
      </c>
      <c r="O529" s="108">
        <f t="shared" si="42"/>
        <v>0.9970238095238095</v>
      </c>
    </row>
    <row r="530" spans="2:15" ht="12.75">
      <c r="B530" s="59"/>
      <c r="C530" s="59"/>
      <c r="D530" s="44">
        <v>4</v>
      </c>
      <c r="E530" s="48" t="s">
        <v>58</v>
      </c>
      <c r="F530" s="48"/>
      <c r="G530" s="48"/>
      <c r="H530" s="48"/>
      <c r="I530" s="48"/>
      <c r="J530" s="46">
        <f aca="true" t="shared" si="47" ref="J530:M532">J531</f>
        <v>0</v>
      </c>
      <c r="K530" s="46">
        <f t="shared" si="47"/>
        <v>0</v>
      </c>
      <c r="L530" s="46">
        <f t="shared" si="47"/>
        <v>5000</v>
      </c>
      <c r="M530" s="46">
        <f t="shared" si="47"/>
        <v>0</v>
      </c>
      <c r="N530" s="135">
        <v>0</v>
      </c>
      <c r="O530" s="135">
        <f t="shared" si="42"/>
        <v>0</v>
      </c>
    </row>
    <row r="531" spans="2:15" ht="12.75">
      <c r="B531" s="59"/>
      <c r="C531" s="59"/>
      <c r="D531" s="44">
        <v>42</v>
      </c>
      <c r="E531" s="48" t="s">
        <v>62</v>
      </c>
      <c r="F531" s="48"/>
      <c r="G531" s="48"/>
      <c r="H531" s="48"/>
      <c r="I531" s="48"/>
      <c r="J531" s="62">
        <f t="shared" si="47"/>
        <v>0</v>
      </c>
      <c r="K531" s="62">
        <f t="shared" si="47"/>
        <v>0</v>
      </c>
      <c r="L531" s="62">
        <f t="shared" si="47"/>
        <v>5000</v>
      </c>
      <c r="M531" s="62">
        <f t="shared" si="47"/>
        <v>0</v>
      </c>
      <c r="N531" s="110">
        <v>0</v>
      </c>
      <c r="O531" s="108">
        <f t="shared" si="42"/>
        <v>0</v>
      </c>
    </row>
    <row r="532" spans="2:15" ht="12.75">
      <c r="B532" s="59"/>
      <c r="C532" s="59"/>
      <c r="D532" s="61">
        <v>426</v>
      </c>
      <c r="E532" s="48" t="s">
        <v>66</v>
      </c>
      <c r="F532" s="48"/>
      <c r="G532" s="48"/>
      <c r="H532" s="48"/>
      <c r="I532" s="48"/>
      <c r="J532" s="62">
        <f t="shared" si="47"/>
        <v>0</v>
      </c>
      <c r="K532" s="62">
        <f t="shared" si="47"/>
        <v>0</v>
      </c>
      <c r="L532" s="62">
        <f t="shared" si="47"/>
        <v>5000</v>
      </c>
      <c r="M532" s="62">
        <f t="shared" si="47"/>
        <v>0</v>
      </c>
      <c r="N532" s="110">
        <v>0</v>
      </c>
      <c r="O532" s="108">
        <f t="shared" si="42"/>
        <v>0</v>
      </c>
    </row>
    <row r="533" spans="2:15" ht="12.75">
      <c r="B533" s="59"/>
      <c r="C533" s="59"/>
      <c r="D533" s="61">
        <v>4263</v>
      </c>
      <c r="E533" s="48" t="s">
        <v>273</v>
      </c>
      <c r="F533" s="48"/>
      <c r="G533" s="48"/>
      <c r="H533" s="48"/>
      <c r="I533" s="48"/>
      <c r="J533" s="50">
        <v>0</v>
      </c>
      <c r="K533" s="62">
        <v>0</v>
      </c>
      <c r="L533" s="62">
        <v>5000</v>
      </c>
      <c r="M533" s="62">
        <v>0</v>
      </c>
      <c r="N533" s="110">
        <v>0</v>
      </c>
      <c r="O533" s="108">
        <f t="shared" si="42"/>
        <v>0</v>
      </c>
    </row>
    <row r="534" spans="2:15" ht="12.75">
      <c r="B534" s="59"/>
      <c r="C534" s="59"/>
      <c r="D534" s="61"/>
      <c r="E534" s="45" t="s">
        <v>193</v>
      </c>
      <c r="F534" s="24"/>
      <c r="G534" s="24"/>
      <c r="H534" s="24"/>
      <c r="I534" s="24"/>
      <c r="J534" s="62"/>
      <c r="K534" s="62"/>
      <c r="L534" s="62"/>
      <c r="M534" s="62"/>
      <c r="N534" s="110"/>
      <c r="O534" s="108"/>
    </row>
    <row r="535" spans="2:15" ht="12.75">
      <c r="B535" s="59"/>
      <c r="C535" s="59"/>
      <c r="D535" s="44">
        <v>4</v>
      </c>
      <c r="E535" s="48" t="s">
        <v>58</v>
      </c>
      <c r="F535" s="48"/>
      <c r="G535" s="48"/>
      <c r="H535" s="48"/>
      <c r="I535" s="48"/>
      <c r="J535" s="46">
        <v>0</v>
      </c>
      <c r="K535" s="46">
        <f>K537</f>
        <v>40000</v>
      </c>
      <c r="L535" s="46">
        <f>L537</f>
        <v>1000</v>
      </c>
      <c r="M535" s="46">
        <f>M537</f>
        <v>843.75</v>
      </c>
      <c r="N535" s="135">
        <v>0</v>
      </c>
      <c r="O535" s="135">
        <f t="shared" si="42"/>
        <v>0.84375</v>
      </c>
    </row>
    <row r="536" spans="2:15" ht="12.75">
      <c r="B536" s="59"/>
      <c r="C536" s="59"/>
      <c r="D536" s="177"/>
      <c r="E536" s="175"/>
      <c r="F536" s="175"/>
      <c r="G536" s="175"/>
      <c r="H536" s="175"/>
      <c r="I536" s="175"/>
      <c r="J536" s="157"/>
      <c r="K536" s="178"/>
      <c r="L536" s="178"/>
      <c r="M536" s="156"/>
      <c r="N536" s="138"/>
      <c r="O536" s="171">
        <v>15</v>
      </c>
    </row>
    <row r="537" spans="2:15" ht="12.75">
      <c r="B537" s="59"/>
      <c r="C537" s="59"/>
      <c r="D537" s="44">
        <v>42</v>
      </c>
      <c r="E537" s="48" t="s">
        <v>62</v>
      </c>
      <c r="F537" s="48"/>
      <c r="G537" s="48"/>
      <c r="H537" s="48"/>
      <c r="I537" s="48"/>
      <c r="J537" s="50">
        <v>0</v>
      </c>
      <c r="K537" s="62">
        <f>K538</f>
        <v>40000</v>
      </c>
      <c r="L537" s="62">
        <f>L538</f>
        <v>1000</v>
      </c>
      <c r="M537" s="62">
        <f>M538</f>
        <v>843.75</v>
      </c>
      <c r="N537" s="110">
        <v>0</v>
      </c>
      <c r="O537" s="108">
        <f t="shared" si="42"/>
        <v>0.84375</v>
      </c>
    </row>
    <row r="538" spans="2:15" ht="12.75">
      <c r="B538" s="59"/>
      <c r="C538" s="59"/>
      <c r="D538" s="61">
        <v>421</v>
      </c>
      <c r="E538" s="48" t="s">
        <v>63</v>
      </c>
      <c r="F538" s="48"/>
      <c r="G538" s="48"/>
      <c r="H538" s="48"/>
      <c r="I538" s="48"/>
      <c r="J538" s="50">
        <v>0</v>
      </c>
      <c r="K538" s="62">
        <v>40000</v>
      </c>
      <c r="L538" s="62">
        <f>L539</f>
        <v>1000</v>
      </c>
      <c r="M538" s="62">
        <v>843.75</v>
      </c>
      <c r="N538" s="110">
        <v>0</v>
      </c>
      <c r="O538" s="108">
        <f t="shared" si="42"/>
        <v>0.84375</v>
      </c>
    </row>
    <row r="539" spans="2:15" ht="12.75">
      <c r="B539" s="59"/>
      <c r="C539" s="59"/>
      <c r="D539" s="61">
        <v>4214</v>
      </c>
      <c r="E539" s="72" t="s">
        <v>238</v>
      </c>
      <c r="F539" s="24"/>
      <c r="G539" s="24"/>
      <c r="H539" s="24"/>
      <c r="I539" s="24"/>
      <c r="J539" s="62">
        <v>0</v>
      </c>
      <c r="K539" s="62">
        <v>40000</v>
      </c>
      <c r="L539" s="62">
        <v>1000</v>
      </c>
      <c r="M539" s="62">
        <v>843.75</v>
      </c>
      <c r="N539" s="110">
        <v>0</v>
      </c>
      <c r="O539" s="108">
        <f t="shared" si="42"/>
        <v>0.84375</v>
      </c>
    </row>
    <row r="540" spans="2:15" ht="12.75">
      <c r="B540" s="59"/>
      <c r="C540" s="59"/>
      <c r="D540" s="65"/>
      <c r="E540" s="93"/>
      <c r="F540" s="59"/>
      <c r="G540" s="59"/>
      <c r="H540" s="59"/>
      <c r="I540" s="59"/>
      <c r="J540" s="67"/>
      <c r="K540" s="67"/>
      <c r="L540" s="2"/>
      <c r="M540" s="67"/>
      <c r="N540" s="138"/>
      <c r="O540" s="139"/>
    </row>
    <row r="541" spans="4:15" ht="12.75">
      <c r="D541" s="14"/>
      <c r="E541" s="10" t="s">
        <v>133</v>
      </c>
      <c r="J541" s="2">
        <f>J548+J553+J559+J564+J569+J575+J580+J585+J590</f>
        <v>36000</v>
      </c>
      <c r="K541" s="2">
        <f>K548+K553+K559+K564+K569+K575+K580+K585+K590</f>
        <v>32300</v>
      </c>
      <c r="L541" s="2">
        <f>L548+L553+L559+L564+L569+L575+L580+L585+L590</f>
        <v>33800</v>
      </c>
      <c r="M541" s="2">
        <f>M548+M553+M559+M564+M569+M575+M580+M585+M590</f>
        <v>33800</v>
      </c>
      <c r="N541" s="140">
        <f>M541/J541</f>
        <v>0.9388888888888889</v>
      </c>
      <c r="O541" s="118">
        <f t="shared" si="42"/>
        <v>1</v>
      </c>
    </row>
    <row r="542" spans="4:15" ht="12.75">
      <c r="D542" s="14"/>
      <c r="E542" s="10" t="s">
        <v>134</v>
      </c>
      <c r="J542" s="2"/>
      <c r="L542" s="2"/>
      <c r="M542" s="126"/>
      <c r="N542" s="52"/>
      <c r="O542" s="120"/>
    </row>
    <row r="543" spans="4:15" ht="12.75">
      <c r="D543" s="14"/>
      <c r="E543" s="10" t="s">
        <v>117</v>
      </c>
      <c r="J543" s="2"/>
      <c r="L543" s="2"/>
      <c r="M543" s="126"/>
      <c r="N543" s="52"/>
      <c r="O543" s="120"/>
    </row>
    <row r="544" spans="4:15" s="10" customFormat="1" ht="12.75">
      <c r="D544" s="53"/>
      <c r="E544" s="10" t="s">
        <v>135</v>
      </c>
      <c r="J544" s="12"/>
      <c r="K544" s="12"/>
      <c r="L544" s="12"/>
      <c r="M544" s="127"/>
      <c r="N544" s="88"/>
      <c r="O544" s="120"/>
    </row>
    <row r="545" spans="4:15" ht="12.75">
      <c r="D545" s="14"/>
      <c r="E545" s="10" t="s">
        <v>194</v>
      </c>
      <c r="J545" s="2"/>
      <c r="L545" s="2"/>
      <c r="M545" s="126"/>
      <c r="N545" s="52"/>
      <c r="O545" s="120"/>
    </row>
    <row r="546" spans="4:15" ht="12.75">
      <c r="D546" s="115"/>
      <c r="E546" s="83" t="s">
        <v>195</v>
      </c>
      <c r="F546" s="59"/>
      <c r="G546" s="59"/>
      <c r="H546" s="59"/>
      <c r="I546" s="59"/>
      <c r="J546" s="67"/>
      <c r="K546" s="67"/>
      <c r="L546" s="67"/>
      <c r="M546" s="55"/>
      <c r="N546" s="150"/>
      <c r="O546" s="120"/>
    </row>
    <row r="547" spans="2:15" ht="12.75">
      <c r="B547" s="59"/>
      <c r="C547" s="59"/>
      <c r="D547" s="144"/>
      <c r="E547" s="145" t="s">
        <v>136</v>
      </c>
      <c r="F547" s="145"/>
      <c r="G547" s="145"/>
      <c r="H547" s="145"/>
      <c r="I547" s="145"/>
      <c r="J547" s="146"/>
      <c r="K547" s="147"/>
      <c r="L547" s="147"/>
      <c r="M547" s="148"/>
      <c r="N547" s="149"/>
      <c r="O547" s="121"/>
    </row>
    <row r="548" spans="2:15" ht="12.75">
      <c r="B548" s="59"/>
      <c r="C548" s="59"/>
      <c r="D548" s="44">
        <v>3</v>
      </c>
      <c r="E548" s="48" t="s">
        <v>40</v>
      </c>
      <c r="F548" s="48"/>
      <c r="G548" s="48"/>
      <c r="H548" s="48"/>
      <c r="I548" s="48"/>
      <c r="J548" s="46">
        <f>J549</f>
        <v>1000</v>
      </c>
      <c r="K548" s="46">
        <f>K549</f>
        <v>1000</v>
      </c>
      <c r="L548" s="46">
        <v>1000</v>
      </c>
      <c r="M548" s="46">
        <f>M549</f>
        <v>1000</v>
      </c>
      <c r="N548" s="110">
        <f aca="true" t="shared" si="48" ref="N548:N559">M548/J548</f>
        <v>1</v>
      </c>
      <c r="O548" s="132">
        <f>M548/L548</f>
        <v>1</v>
      </c>
    </row>
    <row r="549" spans="2:15" ht="12.75">
      <c r="B549" s="59"/>
      <c r="C549" s="59"/>
      <c r="D549" s="44">
        <v>38</v>
      </c>
      <c r="E549" s="48" t="s">
        <v>77</v>
      </c>
      <c r="F549" s="48"/>
      <c r="G549" s="48"/>
      <c r="H549" s="48"/>
      <c r="I549" s="48"/>
      <c r="J549" s="50">
        <f>J550</f>
        <v>1000</v>
      </c>
      <c r="K549" s="62">
        <f>K550</f>
        <v>1000</v>
      </c>
      <c r="L549" s="62">
        <v>1000</v>
      </c>
      <c r="M549" s="30">
        <f>M550</f>
        <v>1000</v>
      </c>
      <c r="N549" s="110">
        <f t="shared" si="48"/>
        <v>1</v>
      </c>
      <c r="O549" s="109">
        <f aca="true" t="shared" si="49" ref="O549:O595">M549/L549</f>
        <v>1</v>
      </c>
    </row>
    <row r="550" spans="2:15" ht="12.75">
      <c r="B550" s="59"/>
      <c r="C550" s="59"/>
      <c r="D550" s="61">
        <v>381</v>
      </c>
      <c r="E550" s="48" t="s">
        <v>56</v>
      </c>
      <c r="F550" s="48"/>
      <c r="G550" s="48"/>
      <c r="H550" s="48"/>
      <c r="I550" s="48"/>
      <c r="J550" s="50">
        <f>J551</f>
        <v>1000</v>
      </c>
      <c r="K550" s="62">
        <v>1000</v>
      </c>
      <c r="L550" s="62">
        <v>1000</v>
      </c>
      <c r="M550" s="30">
        <f>M551</f>
        <v>1000</v>
      </c>
      <c r="N550" s="110">
        <f t="shared" si="48"/>
        <v>1</v>
      </c>
      <c r="O550" s="109">
        <f t="shared" si="49"/>
        <v>1</v>
      </c>
    </row>
    <row r="551" spans="2:15" ht="12.75">
      <c r="B551" s="59"/>
      <c r="C551" s="59"/>
      <c r="D551" s="61">
        <v>3811</v>
      </c>
      <c r="E551" s="48" t="s">
        <v>243</v>
      </c>
      <c r="F551" s="48"/>
      <c r="G551" s="48"/>
      <c r="H551" s="48"/>
      <c r="I551" s="48"/>
      <c r="J551" s="50">
        <v>1000</v>
      </c>
      <c r="K551" s="62">
        <v>1000</v>
      </c>
      <c r="L551" s="62">
        <v>1000</v>
      </c>
      <c r="M551" s="30">
        <v>1000</v>
      </c>
      <c r="N551" s="110">
        <f t="shared" si="48"/>
        <v>1</v>
      </c>
      <c r="O551" s="109">
        <f t="shared" si="49"/>
        <v>1</v>
      </c>
    </row>
    <row r="552" spans="2:15" ht="12.75">
      <c r="B552" s="59"/>
      <c r="C552" s="59"/>
      <c r="D552" s="61"/>
      <c r="E552" s="48" t="s">
        <v>137</v>
      </c>
      <c r="F552" s="48"/>
      <c r="G552" s="48"/>
      <c r="H552" s="48"/>
      <c r="I552" s="48"/>
      <c r="J552" s="50"/>
      <c r="K552" s="62"/>
      <c r="L552" s="62"/>
      <c r="M552" s="30"/>
      <c r="N552" s="110"/>
      <c r="O552" s="109"/>
    </row>
    <row r="553" spans="2:15" ht="12.75">
      <c r="B553" s="59"/>
      <c r="C553" s="59"/>
      <c r="D553" s="44">
        <v>3</v>
      </c>
      <c r="E553" s="48" t="s">
        <v>40</v>
      </c>
      <c r="F553" s="48"/>
      <c r="G553" s="48"/>
      <c r="H553" s="48"/>
      <c r="I553" s="48"/>
      <c r="J553" s="46">
        <f>J554</f>
        <v>1000</v>
      </c>
      <c r="K553" s="46">
        <f>K554</f>
        <v>900</v>
      </c>
      <c r="L553" s="46">
        <v>900</v>
      </c>
      <c r="M553" s="46">
        <f>M554</f>
        <v>900</v>
      </c>
      <c r="N553" s="110">
        <f t="shared" si="48"/>
        <v>0.9</v>
      </c>
      <c r="O553" s="132">
        <f t="shared" si="49"/>
        <v>1</v>
      </c>
    </row>
    <row r="554" spans="2:15" ht="12.75">
      <c r="B554" s="59"/>
      <c r="C554" s="59"/>
      <c r="D554" s="44">
        <v>38</v>
      </c>
      <c r="E554" s="48" t="s">
        <v>77</v>
      </c>
      <c r="F554" s="48"/>
      <c r="G554" s="48"/>
      <c r="H554" s="48"/>
      <c r="I554" s="48"/>
      <c r="J554" s="50">
        <f>J555</f>
        <v>1000</v>
      </c>
      <c r="K554" s="62">
        <f>K555</f>
        <v>900</v>
      </c>
      <c r="L554" s="62">
        <v>900</v>
      </c>
      <c r="M554" s="30">
        <f>M555</f>
        <v>900</v>
      </c>
      <c r="N554" s="110">
        <f t="shared" si="48"/>
        <v>0.9</v>
      </c>
      <c r="O554" s="109">
        <f t="shared" si="49"/>
        <v>1</v>
      </c>
    </row>
    <row r="555" spans="2:15" ht="12.75">
      <c r="B555" s="59"/>
      <c r="C555" s="59"/>
      <c r="D555" s="61">
        <v>381</v>
      </c>
      <c r="E555" s="48" t="s">
        <v>56</v>
      </c>
      <c r="F555" s="48"/>
      <c r="G555" s="48"/>
      <c r="H555" s="48"/>
      <c r="I555" s="48"/>
      <c r="J555" s="50">
        <f>J556</f>
        <v>1000</v>
      </c>
      <c r="K555" s="62">
        <v>900</v>
      </c>
      <c r="L555" s="62">
        <v>900</v>
      </c>
      <c r="M555" s="30">
        <f>M556</f>
        <v>900</v>
      </c>
      <c r="N555" s="110">
        <f t="shared" si="48"/>
        <v>0.9</v>
      </c>
      <c r="O555" s="109">
        <f t="shared" si="49"/>
        <v>1</v>
      </c>
    </row>
    <row r="556" spans="2:15" ht="12.75">
      <c r="B556" s="59"/>
      <c r="C556" s="59"/>
      <c r="D556" s="61">
        <v>3811</v>
      </c>
      <c r="E556" s="48" t="s">
        <v>243</v>
      </c>
      <c r="F556" s="48"/>
      <c r="G556" s="48"/>
      <c r="H556" s="48"/>
      <c r="I556" s="48"/>
      <c r="J556" s="50">
        <v>1000</v>
      </c>
      <c r="K556" s="62">
        <v>900</v>
      </c>
      <c r="L556" s="62">
        <v>900</v>
      </c>
      <c r="M556" s="30">
        <v>900</v>
      </c>
      <c r="N556" s="110">
        <f t="shared" si="48"/>
        <v>0.9</v>
      </c>
      <c r="O556" s="109">
        <f t="shared" si="49"/>
        <v>1</v>
      </c>
    </row>
    <row r="557" spans="4:15" ht="12.75">
      <c r="D557" s="49"/>
      <c r="E557" s="45" t="s">
        <v>196</v>
      </c>
      <c r="F557" s="24"/>
      <c r="G557" s="24"/>
      <c r="H557" s="24"/>
      <c r="I557" s="24"/>
      <c r="J557" s="62"/>
      <c r="K557" s="62"/>
      <c r="L557" s="62"/>
      <c r="M557" s="30"/>
      <c r="N557" s="110"/>
      <c r="O557" s="109"/>
    </row>
    <row r="558" spans="2:15" ht="12.75">
      <c r="B558" s="59"/>
      <c r="C558" s="59"/>
      <c r="D558" s="61"/>
      <c r="E558" s="48" t="s">
        <v>138</v>
      </c>
      <c r="F558" s="48"/>
      <c r="G558" s="48"/>
      <c r="H558" s="48"/>
      <c r="I558" s="48"/>
      <c r="J558" s="50"/>
      <c r="K558" s="62"/>
      <c r="L558" s="62"/>
      <c r="M558" s="30"/>
      <c r="N558" s="110"/>
      <c r="O558" s="109"/>
    </row>
    <row r="559" spans="2:15" ht="12.75">
      <c r="B559" s="59"/>
      <c r="C559" s="59"/>
      <c r="D559" s="44">
        <v>3</v>
      </c>
      <c r="E559" s="48" t="s">
        <v>40</v>
      </c>
      <c r="F559" s="48"/>
      <c r="G559" s="48"/>
      <c r="H559" s="48"/>
      <c r="I559" s="48"/>
      <c r="J559" s="46">
        <f>J560</f>
        <v>6000</v>
      </c>
      <c r="K559" s="46">
        <f>K560</f>
        <v>6000</v>
      </c>
      <c r="L559" s="46">
        <v>6000</v>
      </c>
      <c r="M559" s="46">
        <f>M560</f>
        <v>6000</v>
      </c>
      <c r="N559" s="110">
        <f t="shared" si="48"/>
        <v>1</v>
      </c>
      <c r="O559" s="132">
        <f t="shared" si="49"/>
        <v>1</v>
      </c>
    </row>
    <row r="560" spans="2:15" ht="12.75">
      <c r="B560" s="59"/>
      <c r="C560" s="59"/>
      <c r="D560" s="44">
        <v>38</v>
      </c>
      <c r="E560" s="48" t="s">
        <v>77</v>
      </c>
      <c r="F560" s="48"/>
      <c r="G560" s="48"/>
      <c r="H560" s="48"/>
      <c r="I560" s="48"/>
      <c r="J560" s="50">
        <f>J561</f>
        <v>6000</v>
      </c>
      <c r="K560" s="62">
        <f>K561</f>
        <v>6000</v>
      </c>
      <c r="L560" s="62">
        <v>6000</v>
      </c>
      <c r="M560" s="30">
        <f>M561</f>
        <v>6000</v>
      </c>
      <c r="N560" s="110">
        <f>M560/J560</f>
        <v>1</v>
      </c>
      <c r="O560" s="109">
        <f t="shared" si="49"/>
        <v>1</v>
      </c>
    </row>
    <row r="561" spans="2:15" ht="12.75">
      <c r="B561" s="59"/>
      <c r="C561" s="59"/>
      <c r="D561" s="61">
        <v>381</v>
      </c>
      <c r="E561" s="48" t="s">
        <v>56</v>
      </c>
      <c r="F561" s="48"/>
      <c r="G561" s="48"/>
      <c r="H561" s="48"/>
      <c r="I561" s="48"/>
      <c r="J561" s="50">
        <f>J562</f>
        <v>6000</v>
      </c>
      <c r="K561" s="62">
        <v>6000</v>
      </c>
      <c r="L561" s="62">
        <v>6000</v>
      </c>
      <c r="M561" s="30">
        <v>6000</v>
      </c>
      <c r="N561" s="110">
        <f>M561/J561</f>
        <v>1</v>
      </c>
      <c r="O561" s="109">
        <f t="shared" si="49"/>
        <v>1</v>
      </c>
    </row>
    <row r="562" spans="2:15" ht="12.75">
      <c r="B562" s="59"/>
      <c r="C562" s="59"/>
      <c r="D562" s="61">
        <v>3811</v>
      </c>
      <c r="E562" s="48" t="s">
        <v>243</v>
      </c>
      <c r="F562" s="48"/>
      <c r="G562" s="48"/>
      <c r="H562" s="48"/>
      <c r="I562" s="48"/>
      <c r="J562" s="50">
        <v>6000</v>
      </c>
      <c r="K562" s="62">
        <v>6000</v>
      </c>
      <c r="L562" s="62">
        <v>6000</v>
      </c>
      <c r="M562" s="30">
        <v>6000</v>
      </c>
      <c r="N562" s="110">
        <f>M562/J562</f>
        <v>1</v>
      </c>
      <c r="O562" s="109">
        <f t="shared" si="49"/>
        <v>1</v>
      </c>
    </row>
    <row r="563" spans="2:15" ht="12.75">
      <c r="B563" s="59"/>
      <c r="C563" s="59"/>
      <c r="D563" s="61"/>
      <c r="E563" s="48" t="s">
        <v>139</v>
      </c>
      <c r="F563" s="48"/>
      <c r="G563" s="48"/>
      <c r="H563" s="48"/>
      <c r="I563" s="48"/>
      <c r="J563" s="50"/>
      <c r="K563" s="62"/>
      <c r="L563" s="62"/>
      <c r="M563" s="30"/>
      <c r="N563" s="110"/>
      <c r="O563" s="109"/>
    </row>
    <row r="564" spans="2:15" ht="12.75">
      <c r="B564" s="59"/>
      <c r="C564" s="59"/>
      <c r="D564" s="44">
        <v>3</v>
      </c>
      <c r="E564" s="48" t="s">
        <v>40</v>
      </c>
      <c r="F564" s="48"/>
      <c r="G564" s="48"/>
      <c r="H564" s="48"/>
      <c r="I564" s="48"/>
      <c r="J564" s="46">
        <f>J565</f>
        <v>4500</v>
      </c>
      <c r="K564" s="46">
        <f>K565</f>
        <v>4500</v>
      </c>
      <c r="L564" s="46">
        <v>4500</v>
      </c>
      <c r="M564" s="46">
        <f>M565</f>
        <v>4500</v>
      </c>
      <c r="N564" s="110">
        <f aca="true" t="shared" si="50" ref="N564:N588">M564/J564</f>
        <v>1</v>
      </c>
      <c r="O564" s="132">
        <f t="shared" si="49"/>
        <v>1</v>
      </c>
    </row>
    <row r="565" spans="2:15" ht="12.75">
      <c r="B565" s="59"/>
      <c r="C565" s="59"/>
      <c r="D565" s="44">
        <v>38</v>
      </c>
      <c r="E565" s="48" t="s">
        <v>77</v>
      </c>
      <c r="F565" s="48"/>
      <c r="G565" s="48"/>
      <c r="H565" s="48"/>
      <c r="I565" s="48"/>
      <c r="J565" s="50">
        <f>J566</f>
        <v>4500</v>
      </c>
      <c r="K565" s="62">
        <f>K566</f>
        <v>4500</v>
      </c>
      <c r="L565" s="62">
        <v>4500</v>
      </c>
      <c r="M565" s="30">
        <f>M566</f>
        <v>4500</v>
      </c>
      <c r="N565" s="110">
        <f t="shared" si="50"/>
        <v>1</v>
      </c>
      <c r="O565" s="109">
        <f t="shared" si="49"/>
        <v>1</v>
      </c>
    </row>
    <row r="566" spans="2:15" ht="12.75">
      <c r="B566" s="59"/>
      <c r="C566" s="59"/>
      <c r="D566" s="61">
        <v>381</v>
      </c>
      <c r="E566" s="48" t="s">
        <v>56</v>
      </c>
      <c r="F566" s="48"/>
      <c r="G566" s="48"/>
      <c r="H566" s="48"/>
      <c r="I566" s="48"/>
      <c r="J566" s="50">
        <f>J567</f>
        <v>4500</v>
      </c>
      <c r="K566" s="62">
        <v>4500</v>
      </c>
      <c r="L566" s="62">
        <v>4500</v>
      </c>
      <c r="M566" s="30">
        <f>M567</f>
        <v>4500</v>
      </c>
      <c r="N566" s="110">
        <f t="shared" si="50"/>
        <v>1</v>
      </c>
      <c r="O566" s="109">
        <f t="shared" si="49"/>
        <v>1</v>
      </c>
    </row>
    <row r="567" spans="2:15" ht="12.75">
      <c r="B567" s="59"/>
      <c r="C567" s="59"/>
      <c r="D567" s="61">
        <v>3811</v>
      </c>
      <c r="E567" s="48" t="s">
        <v>247</v>
      </c>
      <c r="F567" s="48"/>
      <c r="G567" s="48"/>
      <c r="H567" s="48"/>
      <c r="I567" s="48"/>
      <c r="J567" s="50">
        <v>4500</v>
      </c>
      <c r="K567" s="62">
        <v>4500</v>
      </c>
      <c r="L567" s="62">
        <v>4500</v>
      </c>
      <c r="M567" s="30">
        <v>4500</v>
      </c>
      <c r="N567" s="110">
        <f t="shared" si="50"/>
        <v>1</v>
      </c>
      <c r="O567" s="109">
        <f t="shared" si="49"/>
        <v>1</v>
      </c>
    </row>
    <row r="568" spans="2:15" ht="12.75">
      <c r="B568" s="59"/>
      <c r="C568" s="59"/>
      <c r="D568" s="61"/>
      <c r="E568" s="48" t="s">
        <v>140</v>
      </c>
      <c r="F568" s="48"/>
      <c r="G568" s="48"/>
      <c r="H568" s="48"/>
      <c r="I568" s="48"/>
      <c r="J568" s="50"/>
      <c r="K568" s="62"/>
      <c r="L568" s="62"/>
      <c r="M568" s="30"/>
      <c r="N568" s="110"/>
      <c r="O568" s="109"/>
    </row>
    <row r="569" spans="2:15" ht="12.75">
      <c r="B569" s="59"/>
      <c r="C569" s="59"/>
      <c r="D569" s="44">
        <v>3</v>
      </c>
      <c r="E569" s="48" t="s">
        <v>40</v>
      </c>
      <c r="F569" s="48"/>
      <c r="G569" s="48"/>
      <c r="H569" s="48"/>
      <c r="I569" s="48"/>
      <c r="J569" s="46">
        <f>J570</f>
        <v>4000</v>
      </c>
      <c r="K569" s="46">
        <f>K570</f>
        <v>4000</v>
      </c>
      <c r="L569" s="46">
        <v>4000</v>
      </c>
      <c r="M569" s="46">
        <f>M570</f>
        <v>4000</v>
      </c>
      <c r="N569" s="110">
        <f t="shared" si="50"/>
        <v>1</v>
      </c>
      <c r="O569" s="132">
        <f t="shared" si="49"/>
        <v>1</v>
      </c>
    </row>
    <row r="570" spans="2:15" ht="12.75">
      <c r="B570" s="59"/>
      <c r="C570" s="59"/>
      <c r="D570" s="44">
        <v>38</v>
      </c>
      <c r="E570" s="48" t="s">
        <v>77</v>
      </c>
      <c r="F570" s="48"/>
      <c r="G570" s="48"/>
      <c r="H570" s="48"/>
      <c r="I570" s="48"/>
      <c r="J570" s="50">
        <f>J571</f>
        <v>4000</v>
      </c>
      <c r="K570" s="62">
        <f>K571</f>
        <v>4000</v>
      </c>
      <c r="L570" s="62">
        <v>4000</v>
      </c>
      <c r="M570" s="30">
        <f>M571</f>
        <v>4000</v>
      </c>
      <c r="N570" s="110">
        <f t="shared" si="50"/>
        <v>1</v>
      </c>
      <c r="O570" s="109">
        <f t="shared" si="49"/>
        <v>1</v>
      </c>
    </row>
    <row r="571" spans="2:15" ht="12.75">
      <c r="B571" s="59"/>
      <c r="C571" s="59"/>
      <c r="D571" s="61">
        <v>381</v>
      </c>
      <c r="E571" s="48" t="s">
        <v>56</v>
      </c>
      <c r="F571" s="48"/>
      <c r="G571" s="48"/>
      <c r="H571" s="48"/>
      <c r="I571" s="48"/>
      <c r="J571" s="50">
        <f>J572</f>
        <v>4000</v>
      </c>
      <c r="K571" s="62">
        <v>4000</v>
      </c>
      <c r="L571" s="62">
        <v>4000</v>
      </c>
      <c r="M571" s="30">
        <f>M572</f>
        <v>4000</v>
      </c>
      <c r="N571" s="110">
        <f t="shared" si="50"/>
        <v>1</v>
      </c>
      <c r="O571" s="109">
        <f t="shared" si="49"/>
        <v>1</v>
      </c>
    </row>
    <row r="572" spans="2:15" ht="12.75">
      <c r="B572" s="59"/>
      <c r="C572" s="59"/>
      <c r="D572" s="61">
        <v>3811</v>
      </c>
      <c r="E572" s="48" t="s">
        <v>243</v>
      </c>
      <c r="F572" s="48"/>
      <c r="G572" s="48"/>
      <c r="H572" s="48"/>
      <c r="I572" s="48"/>
      <c r="J572" s="50">
        <v>4000</v>
      </c>
      <c r="K572" s="62">
        <v>4000</v>
      </c>
      <c r="L572" s="62">
        <v>4000</v>
      </c>
      <c r="M572" s="30">
        <v>4000</v>
      </c>
      <c r="N572" s="110">
        <f t="shared" si="50"/>
        <v>1</v>
      </c>
      <c r="O572" s="109">
        <f t="shared" si="49"/>
        <v>1</v>
      </c>
    </row>
    <row r="573" spans="2:15" ht="12.75" customHeight="1">
      <c r="B573" s="59"/>
      <c r="C573" s="59"/>
      <c r="D573" s="177"/>
      <c r="E573" s="175"/>
      <c r="F573" s="175"/>
      <c r="G573" s="175"/>
      <c r="H573" s="169"/>
      <c r="I573" s="175"/>
      <c r="J573" s="157"/>
      <c r="K573" s="178"/>
      <c r="L573" s="178"/>
      <c r="M573" s="178"/>
      <c r="N573" s="141"/>
      <c r="O573" s="208">
        <v>16</v>
      </c>
    </row>
    <row r="574" spans="2:15" ht="12.75">
      <c r="B574" s="59"/>
      <c r="C574" s="59"/>
      <c r="D574" s="61"/>
      <c r="E574" s="48" t="s">
        <v>141</v>
      </c>
      <c r="F574" s="48"/>
      <c r="G574" s="48"/>
      <c r="H574" s="48"/>
      <c r="I574" s="48"/>
      <c r="J574" s="50"/>
      <c r="K574" s="62"/>
      <c r="L574" s="62"/>
      <c r="M574" s="30"/>
      <c r="N574" s="110"/>
      <c r="O574" s="109"/>
    </row>
    <row r="575" spans="2:15" ht="12.75">
      <c r="B575" s="59"/>
      <c r="C575" s="59"/>
      <c r="D575" s="44">
        <v>3</v>
      </c>
      <c r="E575" s="48" t="s">
        <v>40</v>
      </c>
      <c r="F575" s="48"/>
      <c r="G575" s="48"/>
      <c r="H575" s="48"/>
      <c r="I575" s="48"/>
      <c r="J575" s="46">
        <f aca="true" t="shared" si="51" ref="J575:M576">J576</f>
        <v>1000</v>
      </c>
      <c r="K575" s="46">
        <f t="shared" si="51"/>
        <v>1000</v>
      </c>
      <c r="L575" s="46">
        <f t="shared" si="51"/>
        <v>2500</v>
      </c>
      <c r="M575" s="46">
        <f t="shared" si="51"/>
        <v>2500</v>
      </c>
      <c r="N575" s="110">
        <f t="shared" si="50"/>
        <v>2.5</v>
      </c>
      <c r="O575" s="132">
        <f t="shared" si="49"/>
        <v>1</v>
      </c>
    </row>
    <row r="576" spans="2:15" ht="12.75">
      <c r="B576" s="59"/>
      <c r="C576" s="59"/>
      <c r="D576" s="44">
        <v>38</v>
      </c>
      <c r="E576" s="48" t="s">
        <v>77</v>
      </c>
      <c r="F576" s="48"/>
      <c r="G576" s="48"/>
      <c r="H576" s="48"/>
      <c r="I576" s="48"/>
      <c r="J576" s="50">
        <f t="shared" si="51"/>
        <v>1000</v>
      </c>
      <c r="K576" s="62">
        <f t="shared" si="51"/>
        <v>1000</v>
      </c>
      <c r="L576" s="62">
        <f t="shared" si="51"/>
        <v>2500</v>
      </c>
      <c r="M576" s="30">
        <f t="shared" si="51"/>
        <v>2500</v>
      </c>
      <c r="N576" s="110">
        <f t="shared" si="50"/>
        <v>2.5</v>
      </c>
      <c r="O576" s="109">
        <f t="shared" si="49"/>
        <v>1</v>
      </c>
    </row>
    <row r="577" spans="2:15" ht="12.75">
      <c r="B577" s="59"/>
      <c r="C577" s="59"/>
      <c r="D577" s="61">
        <v>381</v>
      </c>
      <c r="E577" s="48" t="s">
        <v>56</v>
      </c>
      <c r="F577" s="48"/>
      <c r="G577" s="48"/>
      <c r="H577" s="48"/>
      <c r="I577" s="48"/>
      <c r="J577" s="50">
        <f>J578</f>
        <v>1000</v>
      </c>
      <c r="K577" s="62">
        <v>1000</v>
      </c>
      <c r="L577" s="62">
        <f>L578</f>
        <v>2500</v>
      </c>
      <c r="M577" s="30">
        <f>M578</f>
        <v>2500</v>
      </c>
      <c r="N577" s="110">
        <f t="shared" si="50"/>
        <v>2.5</v>
      </c>
      <c r="O577" s="109">
        <f t="shared" si="49"/>
        <v>1</v>
      </c>
    </row>
    <row r="578" spans="2:15" ht="12.75">
      <c r="B578" s="59"/>
      <c r="C578" s="59"/>
      <c r="D578" s="61">
        <v>3811</v>
      </c>
      <c r="E578" s="48" t="s">
        <v>243</v>
      </c>
      <c r="F578" s="48"/>
      <c r="G578" s="48"/>
      <c r="H578" s="48"/>
      <c r="I578" s="48"/>
      <c r="J578" s="50">
        <v>1000</v>
      </c>
      <c r="K578" s="62">
        <v>1000</v>
      </c>
      <c r="L578" s="62">
        <v>2500</v>
      </c>
      <c r="M578" s="30">
        <v>2500</v>
      </c>
      <c r="N578" s="110">
        <f t="shared" si="50"/>
        <v>2.5</v>
      </c>
      <c r="O578" s="109">
        <f t="shared" si="49"/>
        <v>1</v>
      </c>
    </row>
    <row r="579" spans="2:15" ht="12.75">
      <c r="B579" s="59"/>
      <c r="C579" s="59"/>
      <c r="D579" s="61"/>
      <c r="E579" s="48" t="s">
        <v>142</v>
      </c>
      <c r="F579" s="48"/>
      <c r="G579" s="48"/>
      <c r="H579" s="48"/>
      <c r="I579" s="48"/>
      <c r="J579" s="50"/>
      <c r="K579" s="62"/>
      <c r="L579" s="62"/>
      <c r="M579" s="30"/>
      <c r="N579" s="110"/>
      <c r="O579" s="109"/>
    </row>
    <row r="580" spans="2:15" ht="12.75">
      <c r="B580" s="59"/>
      <c r="C580" s="59"/>
      <c r="D580" s="44">
        <v>3</v>
      </c>
      <c r="E580" s="48" t="s">
        <v>40</v>
      </c>
      <c r="F580" s="48"/>
      <c r="G580" s="48"/>
      <c r="H580" s="48"/>
      <c r="I580" s="48"/>
      <c r="J580" s="46">
        <f>J581</f>
        <v>1000</v>
      </c>
      <c r="K580" s="46">
        <f>K581</f>
        <v>500</v>
      </c>
      <c r="L580" s="46">
        <v>500</v>
      </c>
      <c r="M580" s="46">
        <f>M581</f>
        <v>500</v>
      </c>
      <c r="N580" s="110">
        <f t="shared" si="50"/>
        <v>0.5</v>
      </c>
      <c r="O580" s="132">
        <f t="shared" si="49"/>
        <v>1</v>
      </c>
    </row>
    <row r="581" spans="2:15" ht="12.75">
      <c r="B581" s="59"/>
      <c r="C581" s="59"/>
      <c r="D581" s="44">
        <v>38</v>
      </c>
      <c r="E581" s="48" t="s">
        <v>77</v>
      </c>
      <c r="F581" s="48"/>
      <c r="G581" s="48"/>
      <c r="H581" s="48"/>
      <c r="I581" s="48"/>
      <c r="J581" s="50">
        <f>J582</f>
        <v>1000</v>
      </c>
      <c r="K581" s="62">
        <f>K582</f>
        <v>500</v>
      </c>
      <c r="L581" s="62">
        <v>500</v>
      </c>
      <c r="M581" s="30">
        <f>M582</f>
        <v>500</v>
      </c>
      <c r="N581" s="110">
        <f t="shared" si="50"/>
        <v>0.5</v>
      </c>
      <c r="O581" s="109">
        <f t="shared" si="49"/>
        <v>1</v>
      </c>
    </row>
    <row r="582" spans="2:15" ht="12.75">
      <c r="B582" s="59"/>
      <c r="C582" s="59"/>
      <c r="D582" s="61">
        <v>381</v>
      </c>
      <c r="E582" s="48" t="s">
        <v>56</v>
      </c>
      <c r="F582" s="48"/>
      <c r="G582" s="48"/>
      <c r="H582" s="48"/>
      <c r="I582" s="48"/>
      <c r="J582" s="50">
        <f>J583</f>
        <v>1000</v>
      </c>
      <c r="K582" s="62">
        <v>500</v>
      </c>
      <c r="L582" s="62">
        <v>500</v>
      </c>
      <c r="M582" s="30">
        <f>M583</f>
        <v>500</v>
      </c>
      <c r="N582" s="110">
        <f t="shared" si="50"/>
        <v>0.5</v>
      </c>
      <c r="O582" s="109">
        <f t="shared" si="49"/>
        <v>1</v>
      </c>
    </row>
    <row r="583" spans="2:15" ht="12.75">
      <c r="B583" s="59"/>
      <c r="C583" s="59"/>
      <c r="D583" s="61">
        <v>3811</v>
      </c>
      <c r="E583" s="48" t="s">
        <v>243</v>
      </c>
      <c r="F583" s="48"/>
      <c r="G583" s="48"/>
      <c r="H583" s="48"/>
      <c r="I583" s="48"/>
      <c r="J583" s="50">
        <v>1000</v>
      </c>
      <c r="K583" s="62">
        <v>500</v>
      </c>
      <c r="L583" s="62">
        <v>500</v>
      </c>
      <c r="M583" s="30">
        <v>500</v>
      </c>
      <c r="N583" s="110">
        <f t="shared" si="50"/>
        <v>0.5</v>
      </c>
      <c r="O583" s="109">
        <f t="shared" si="49"/>
        <v>1</v>
      </c>
    </row>
    <row r="584" spans="2:15" ht="12.75">
      <c r="B584" s="59"/>
      <c r="C584" s="59"/>
      <c r="D584" s="61"/>
      <c r="E584" s="48" t="s">
        <v>143</v>
      </c>
      <c r="F584" s="48"/>
      <c r="G584" s="48"/>
      <c r="H584" s="48"/>
      <c r="I584" s="48"/>
      <c r="J584" s="50"/>
      <c r="K584" s="62"/>
      <c r="L584" s="62"/>
      <c r="M584" s="30"/>
      <c r="N584" s="110"/>
      <c r="O584" s="109"/>
    </row>
    <row r="585" spans="2:15" ht="12.75">
      <c r="B585" s="59"/>
      <c r="C585" s="59"/>
      <c r="D585" s="44">
        <v>3</v>
      </c>
      <c r="E585" s="48" t="s">
        <v>40</v>
      </c>
      <c r="F585" s="48"/>
      <c r="G585" s="48"/>
      <c r="H585" s="48"/>
      <c r="I585" s="48"/>
      <c r="J585" s="46">
        <f>J586</f>
        <v>1000</v>
      </c>
      <c r="K585" s="46">
        <f>K586</f>
        <v>900</v>
      </c>
      <c r="L585" s="46">
        <v>900</v>
      </c>
      <c r="M585" s="46">
        <f>M586</f>
        <v>900</v>
      </c>
      <c r="N585" s="110">
        <f t="shared" si="50"/>
        <v>0.9</v>
      </c>
      <c r="O585" s="132">
        <f t="shared" si="49"/>
        <v>1</v>
      </c>
    </row>
    <row r="586" spans="2:15" ht="12.75">
      <c r="B586" s="59"/>
      <c r="C586" s="59"/>
      <c r="D586" s="44">
        <v>38</v>
      </c>
      <c r="E586" s="48" t="s">
        <v>77</v>
      </c>
      <c r="F586" s="48"/>
      <c r="G586" s="48"/>
      <c r="H586" s="48"/>
      <c r="I586" s="48"/>
      <c r="J586" s="50">
        <f>J587</f>
        <v>1000</v>
      </c>
      <c r="K586" s="62">
        <f>K587</f>
        <v>900</v>
      </c>
      <c r="L586" s="62">
        <v>900</v>
      </c>
      <c r="M586" s="30">
        <f>M587</f>
        <v>900</v>
      </c>
      <c r="N586" s="110">
        <f t="shared" si="50"/>
        <v>0.9</v>
      </c>
      <c r="O586" s="109">
        <f t="shared" si="49"/>
        <v>1</v>
      </c>
    </row>
    <row r="587" spans="2:15" ht="12.75">
      <c r="B587" s="59"/>
      <c r="C587" s="59"/>
      <c r="D587" s="61">
        <v>381</v>
      </c>
      <c r="E587" s="48" t="s">
        <v>56</v>
      </c>
      <c r="F587" s="48"/>
      <c r="G587" s="48"/>
      <c r="H587" s="48"/>
      <c r="I587" s="48"/>
      <c r="J587" s="50">
        <f>J588</f>
        <v>1000</v>
      </c>
      <c r="K587" s="62">
        <v>900</v>
      </c>
      <c r="L587" s="62">
        <v>900</v>
      </c>
      <c r="M587" s="30">
        <f>M588</f>
        <v>900</v>
      </c>
      <c r="N587" s="110">
        <f t="shared" si="50"/>
        <v>0.9</v>
      </c>
      <c r="O587" s="109">
        <f t="shared" si="49"/>
        <v>1</v>
      </c>
    </row>
    <row r="588" spans="2:15" ht="12.75">
      <c r="B588" s="59"/>
      <c r="C588" s="59"/>
      <c r="D588" s="61">
        <v>3811</v>
      </c>
      <c r="E588" s="48" t="s">
        <v>243</v>
      </c>
      <c r="F588" s="48"/>
      <c r="G588" s="48"/>
      <c r="H588" s="48"/>
      <c r="I588" s="48"/>
      <c r="J588" s="50">
        <v>1000</v>
      </c>
      <c r="K588" s="62">
        <v>900</v>
      </c>
      <c r="L588" s="62">
        <v>900</v>
      </c>
      <c r="M588" s="30">
        <v>900</v>
      </c>
      <c r="N588" s="110">
        <f t="shared" si="50"/>
        <v>0.9</v>
      </c>
      <c r="O588" s="109">
        <f t="shared" si="49"/>
        <v>1</v>
      </c>
    </row>
    <row r="589" spans="2:15" ht="12.75">
      <c r="B589" s="59"/>
      <c r="C589" s="59"/>
      <c r="D589" s="61"/>
      <c r="E589" s="48" t="s">
        <v>144</v>
      </c>
      <c r="F589" s="48"/>
      <c r="G589" s="48"/>
      <c r="H589" s="48"/>
      <c r="I589" s="48"/>
      <c r="J589" s="50"/>
      <c r="K589" s="62"/>
      <c r="L589" s="62"/>
      <c r="M589" s="30"/>
      <c r="N589" s="110"/>
      <c r="O589" s="109"/>
    </row>
    <row r="590" spans="2:15" ht="12.75">
      <c r="B590" s="59"/>
      <c r="C590" s="59"/>
      <c r="D590" s="44">
        <v>3</v>
      </c>
      <c r="E590" s="48" t="s">
        <v>40</v>
      </c>
      <c r="F590" s="48"/>
      <c r="G590" s="48"/>
      <c r="H590" s="48"/>
      <c r="I590" s="48"/>
      <c r="J590" s="46">
        <f>J591</f>
        <v>16500</v>
      </c>
      <c r="K590" s="46">
        <f>K591</f>
        <v>13500</v>
      </c>
      <c r="L590" s="46">
        <v>13500</v>
      </c>
      <c r="M590" s="46">
        <f>M591</f>
        <v>13500</v>
      </c>
      <c r="N590" s="135">
        <f>M590/J590</f>
        <v>0.8181818181818182</v>
      </c>
      <c r="O590" s="132">
        <f t="shared" si="49"/>
        <v>1</v>
      </c>
    </row>
    <row r="591" spans="2:15" ht="12.75">
      <c r="B591" s="59"/>
      <c r="C591" s="59"/>
      <c r="D591" s="44">
        <v>38</v>
      </c>
      <c r="E591" s="48" t="s">
        <v>77</v>
      </c>
      <c r="F591" s="48"/>
      <c r="G591" s="48"/>
      <c r="H591" s="48"/>
      <c r="I591" s="48"/>
      <c r="J591" s="50">
        <f>J592</f>
        <v>16500</v>
      </c>
      <c r="K591" s="62">
        <f>K592</f>
        <v>13500</v>
      </c>
      <c r="L591" s="62">
        <v>13500</v>
      </c>
      <c r="M591" s="30">
        <f>M592</f>
        <v>13500</v>
      </c>
      <c r="N591" s="110">
        <f>M591/J591</f>
        <v>0.8181818181818182</v>
      </c>
      <c r="O591" s="109">
        <f t="shared" si="49"/>
        <v>1</v>
      </c>
    </row>
    <row r="592" spans="2:15" ht="12.75">
      <c r="B592" s="59"/>
      <c r="C592" s="59"/>
      <c r="D592" s="61">
        <v>381</v>
      </c>
      <c r="E592" s="48" t="s">
        <v>56</v>
      </c>
      <c r="F592" s="48"/>
      <c r="G592" s="48"/>
      <c r="H592" s="48"/>
      <c r="I592" s="48"/>
      <c r="J592" s="50">
        <f>J593</f>
        <v>16500</v>
      </c>
      <c r="K592" s="62">
        <v>13500</v>
      </c>
      <c r="L592" s="62">
        <v>13500</v>
      </c>
      <c r="M592" s="30">
        <f>M593</f>
        <v>13500</v>
      </c>
      <c r="N592" s="110">
        <f>M592/J592</f>
        <v>0.8181818181818182</v>
      </c>
      <c r="O592" s="109">
        <f t="shared" si="49"/>
        <v>1</v>
      </c>
    </row>
    <row r="593" spans="2:15" ht="12.75">
      <c r="B593" s="59"/>
      <c r="C593" s="59"/>
      <c r="D593" s="61">
        <v>3811</v>
      </c>
      <c r="E593" s="72" t="s">
        <v>243</v>
      </c>
      <c r="F593" s="24"/>
      <c r="G593" s="24"/>
      <c r="H593" s="24"/>
      <c r="I593" s="24"/>
      <c r="J593" s="62">
        <v>16500</v>
      </c>
      <c r="K593" s="62">
        <v>13500</v>
      </c>
      <c r="L593" s="62">
        <v>13500</v>
      </c>
      <c r="M593" s="30">
        <v>13500</v>
      </c>
      <c r="N593" s="110">
        <f>M593/J593</f>
        <v>0.8181818181818182</v>
      </c>
      <c r="O593" s="109">
        <f t="shared" si="49"/>
        <v>1</v>
      </c>
    </row>
    <row r="594" spans="2:15" ht="12.75">
      <c r="B594" s="59"/>
      <c r="C594" s="59"/>
      <c r="D594" s="65"/>
      <c r="E594" s="93"/>
      <c r="F594" s="59"/>
      <c r="G594" s="59"/>
      <c r="H594" s="59"/>
      <c r="I594" s="59"/>
      <c r="J594" s="67"/>
      <c r="K594" s="67"/>
      <c r="L594" s="67"/>
      <c r="M594" s="55"/>
      <c r="N594" s="138"/>
      <c r="O594" s="152"/>
    </row>
    <row r="595" spans="4:15" ht="12.75">
      <c r="D595" s="14"/>
      <c r="E595" s="10" t="s">
        <v>145</v>
      </c>
      <c r="J595" s="2">
        <f>J602+J609+J616+J622+J627+J632+J637+J643+J649+J654+J659+J664+J669</f>
        <v>93059.99</v>
      </c>
      <c r="K595" s="2">
        <f>K602+K609+K616+K622+K627+K632+K637+K643+K649+K654+K659+K664</f>
        <v>90000</v>
      </c>
      <c r="L595" s="2">
        <f>L602+L609+L616+L622+L627+L632+L637+L643+L649+L654+L659+L664</f>
        <v>107000</v>
      </c>
      <c r="M595" s="2">
        <f>M602+M609+M616+M622+M627+M632+M637+M643+M649+M654+M659+M664</f>
        <v>96829.68</v>
      </c>
      <c r="N595" s="140">
        <f>M595/J595</f>
        <v>1.040508171127033</v>
      </c>
      <c r="O595" s="120">
        <f t="shared" si="49"/>
        <v>0.9049502803738317</v>
      </c>
    </row>
    <row r="596" spans="4:15" ht="12.75">
      <c r="D596" s="14"/>
      <c r="E596" s="10" t="s">
        <v>146</v>
      </c>
      <c r="J596" s="2"/>
      <c r="L596" s="2"/>
      <c r="M596" s="2"/>
      <c r="O596" s="118"/>
    </row>
    <row r="597" spans="4:15" ht="12.75">
      <c r="D597" s="14"/>
      <c r="E597" s="10" t="s">
        <v>147</v>
      </c>
      <c r="J597" s="2"/>
      <c r="L597" s="2"/>
      <c r="M597" s="2"/>
      <c r="O597" s="118"/>
    </row>
    <row r="598" spans="4:15" ht="12.75">
      <c r="D598" s="14"/>
      <c r="E598" s="10" t="s">
        <v>148</v>
      </c>
      <c r="J598" s="2"/>
      <c r="L598" s="2"/>
      <c r="M598" s="2"/>
      <c r="O598" s="118"/>
    </row>
    <row r="599" spans="4:15" ht="12.75">
      <c r="D599" s="14"/>
      <c r="E599" s="10" t="s">
        <v>197</v>
      </c>
      <c r="J599" s="2"/>
      <c r="L599" s="2"/>
      <c r="M599" s="2"/>
      <c r="O599" s="119"/>
    </row>
    <row r="600" spans="4:15" ht="12.75">
      <c r="D600" s="49"/>
      <c r="E600" s="45" t="s">
        <v>198</v>
      </c>
      <c r="F600" s="24"/>
      <c r="G600" s="24"/>
      <c r="H600" s="24"/>
      <c r="I600" s="24"/>
      <c r="J600" s="62"/>
      <c r="K600" s="62"/>
      <c r="L600" s="62"/>
      <c r="M600" s="62"/>
      <c r="N600" s="24"/>
      <c r="O600" s="108"/>
    </row>
    <row r="601" spans="2:15" ht="12.75">
      <c r="B601" s="59"/>
      <c r="C601" s="59"/>
      <c r="D601" s="61"/>
      <c r="E601" s="48" t="s">
        <v>149</v>
      </c>
      <c r="F601" s="48"/>
      <c r="G601" s="48"/>
      <c r="H601" s="48"/>
      <c r="I601" s="48"/>
      <c r="J601" s="50"/>
      <c r="K601" s="62"/>
      <c r="L601" s="62"/>
      <c r="M601" s="62"/>
      <c r="N601" s="60"/>
      <c r="O601" s="108"/>
    </row>
    <row r="602" spans="2:15" ht="12.75">
      <c r="B602" s="59"/>
      <c r="C602" s="59"/>
      <c r="D602" s="44">
        <v>3</v>
      </c>
      <c r="E602" s="48" t="s">
        <v>40</v>
      </c>
      <c r="F602" s="48"/>
      <c r="G602" s="48"/>
      <c r="H602" s="48"/>
      <c r="I602" s="48"/>
      <c r="J602" s="46">
        <f>J603</f>
        <v>2310</v>
      </c>
      <c r="K602" s="46">
        <f>K603</f>
        <v>2500</v>
      </c>
      <c r="L602" s="46">
        <v>2500</v>
      </c>
      <c r="M602" s="46">
        <f>M603</f>
        <v>2310</v>
      </c>
      <c r="N602" s="135">
        <f>M602/J602</f>
        <v>1</v>
      </c>
      <c r="O602" s="135">
        <f>M602/L602</f>
        <v>0.924</v>
      </c>
    </row>
    <row r="603" spans="2:15" ht="12.75">
      <c r="B603" s="59"/>
      <c r="C603" s="59"/>
      <c r="D603" s="44">
        <v>38</v>
      </c>
      <c r="E603" s="48" t="s">
        <v>77</v>
      </c>
      <c r="F603" s="48"/>
      <c r="G603" s="48"/>
      <c r="H603" s="48"/>
      <c r="I603" s="48"/>
      <c r="J603" s="50">
        <f>J604</f>
        <v>2310</v>
      </c>
      <c r="K603" s="62">
        <f>K604</f>
        <v>2500</v>
      </c>
      <c r="L603" s="62">
        <v>2500</v>
      </c>
      <c r="M603" s="62">
        <f>M604</f>
        <v>2310</v>
      </c>
      <c r="N603" s="110">
        <f>M603/J603</f>
        <v>1</v>
      </c>
      <c r="O603" s="108">
        <f aca="true" t="shared" si="52" ref="O603:O665">M603/L603</f>
        <v>0.924</v>
      </c>
    </row>
    <row r="604" spans="2:15" ht="12.75">
      <c r="B604" s="59"/>
      <c r="C604" s="59"/>
      <c r="D604" s="61">
        <v>381</v>
      </c>
      <c r="E604" s="48" t="s">
        <v>56</v>
      </c>
      <c r="F604" s="48"/>
      <c r="G604" s="48"/>
      <c r="H604" s="48"/>
      <c r="I604" s="48"/>
      <c r="J604" s="50">
        <f>J605</f>
        <v>2310</v>
      </c>
      <c r="K604" s="62">
        <v>2500</v>
      </c>
      <c r="L604" s="62">
        <v>2500</v>
      </c>
      <c r="M604" s="62">
        <f>M605</f>
        <v>2310</v>
      </c>
      <c r="N604" s="110">
        <f>M604/J604</f>
        <v>1</v>
      </c>
      <c r="O604" s="108">
        <f t="shared" si="52"/>
        <v>0.924</v>
      </c>
    </row>
    <row r="605" spans="2:15" ht="12.75">
      <c r="B605" s="59"/>
      <c r="C605" s="59"/>
      <c r="D605" s="61">
        <v>3811</v>
      </c>
      <c r="E605" s="48" t="s">
        <v>243</v>
      </c>
      <c r="F605" s="48"/>
      <c r="G605" s="48"/>
      <c r="H605" s="48"/>
      <c r="I605" s="48"/>
      <c r="J605" s="50">
        <v>2310</v>
      </c>
      <c r="K605" s="62">
        <v>2500</v>
      </c>
      <c r="L605" s="62">
        <v>2500</v>
      </c>
      <c r="M605" s="62">
        <v>2310</v>
      </c>
      <c r="N605" s="110">
        <f>M605/J605</f>
        <v>1</v>
      </c>
      <c r="O605" s="108">
        <f t="shared" si="52"/>
        <v>0.924</v>
      </c>
    </row>
    <row r="606" spans="4:15" ht="12.75">
      <c r="D606" s="49"/>
      <c r="E606" s="45" t="s">
        <v>199</v>
      </c>
      <c r="F606" s="24"/>
      <c r="G606" s="24"/>
      <c r="H606" s="24"/>
      <c r="I606" s="24"/>
      <c r="J606" s="62"/>
      <c r="K606" s="62"/>
      <c r="L606" s="62"/>
      <c r="M606" s="62"/>
      <c r="N606" s="135"/>
      <c r="O606" s="108"/>
    </row>
    <row r="607" spans="2:15" ht="12.75">
      <c r="B607" s="59"/>
      <c r="C607" s="59"/>
      <c r="D607" s="61"/>
      <c r="E607" s="45" t="s">
        <v>200</v>
      </c>
      <c r="F607" s="48"/>
      <c r="G607" s="48"/>
      <c r="H607" s="48"/>
      <c r="I607" s="48"/>
      <c r="J607" s="50"/>
      <c r="K607" s="62"/>
      <c r="L607" s="62"/>
      <c r="M607" s="62"/>
      <c r="N607" s="135"/>
      <c r="O607" s="108"/>
    </row>
    <row r="608" spans="2:15" ht="12.75">
      <c r="B608" s="59"/>
      <c r="C608" s="59"/>
      <c r="D608" s="61"/>
      <c r="E608" s="48" t="s">
        <v>150</v>
      </c>
      <c r="F608" s="48"/>
      <c r="G608" s="48"/>
      <c r="H608" s="48"/>
      <c r="I608" s="48"/>
      <c r="J608" s="50"/>
      <c r="K608" s="62"/>
      <c r="L608" s="62"/>
      <c r="M608" s="62"/>
      <c r="N608" s="135"/>
      <c r="O608" s="108"/>
    </row>
    <row r="609" spans="2:15" ht="12.75">
      <c r="B609" s="59"/>
      <c r="C609" s="59"/>
      <c r="D609" s="44">
        <v>3</v>
      </c>
      <c r="E609" s="48" t="s">
        <v>40</v>
      </c>
      <c r="F609" s="48"/>
      <c r="G609" s="48"/>
      <c r="H609" s="36"/>
      <c r="I609" s="48"/>
      <c r="J609" s="46">
        <f>J611</f>
        <v>500</v>
      </c>
      <c r="K609" s="46">
        <f>K611</f>
        <v>500</v>
      </c>
      <c r="L609" s="46">
        <v>500</v>
      </c>
      <c r="M609" s="46">
        <f>M611</f>
        <v>500</v>
      </c>
      <c r="N609" s="135">
        <v>0</v>
      </c>
      <c r="O609" s="135">
        <f t="shared" si="52"/>
        <v>1</v>
      </c>
    </row>
    <row r="610" spans="2:15" ht="12.75">
      <c r="B610" s="59"/>
      <c r="C610" s="59"/>
      <c r="D610" s="177"/>
      <c r="E610" s="169"/>
      <c r="F610" s="214"/>
      <c r="G610" s="215"/>
      <c r="H610" s="215"/>
      <c r="I610" s="215"/>
      <c r="J610" s="157"/>
      <c r="K610" s="178"/>
      <c r="L610" s="178"/>
      <c r="M610" s="178"/>
      <c r="N610" s="138"/>
      <c r="O610" s="208">
        <v>17</v>
      </c>
    </row>
    <row r="611" spans="2:15" ht="12.75" customHeight="1">
      <c r="B611" s="59"/>
      <c r="C611" s="59"/>
      <c r="D611" s="44">
        <v>38</v>
      </c>
      <c r="E611" s="48" t="s">
        <v>77</v>
      </c>
      <c r="F611" s="48"/>
      <c r="G611" s="48"/>
      <c r="H611" s="29"/>
      <c r="I611" s="48"/>
      <c r="J611" s="50">
        <f>J612</f>
        <v>500</v>
      </c>
      <c r="K611" s="62">
        <f>K612</f>
        <v>500</v>
      </c>
      <c r="L611" s="62">
        <v>500</v>
      </c>
      <c r="M611" s="62">
        <f>M612</f>
        <v>500</v>
      </c>
      <c r="N611" s="110">
        <v>0</v>
      </c>
      <c r="O611" s="108">
        <f t="shared" si="52"/>
        <v>1</v>
      </c>
    </row>
    <row r="612" spans="2:15" ht="12.75">
      <c r="B612" s="59"/>
      <c r="C612" s="59"/>
      <c r="D612" s="61">
        <v>381</v>
      </c>
      <c r="E612" s="48" t="s">
        <v>56</v>
      </c>
      <c r="F612" s="48"/>
      <c r="G612" s="48"/>
      <c r="H612" s="48"/>
      <c r="I612" s="48"/>
      <c r="J612" s="50">
        <f>J613</f>
        <v>500</v>
      </c>
      <c r="K612" s="62">
        <v>500</v>
      </c>
      <c r="L612" s="62">
        <v>500</v>
      </c>
      <c r="M612" s="62">
        <f>M613</f>
        <v>500</v>
      </c>
      <c r="N612" s="110">
        <v>0</v>
      </c>
      <c r="O612" s="108">
        <f t="shared" si="52"/>
        <v>1</v>
      </c>
    </row>
    <row r="613" spans="2:15" ht="12.75">
      <c r="B613" s="59"/>
      <c r="C613" s="59"/>
      <c r="D613" s="61">
        <v>3811</v>
      </c>
      <c r="E613" s="48" t="s">
        <v>243</v>
      </c>
      <c r="F613" s="48"/>
      <c r="G613" s="48"/>
      <c r="H613" s="48"/>
      <c r="I613" s="48"/>
      <c r="J613" s="50">
        <v>500</v>
      </c>
      <c r="K613" s="62">
        <v>500</v>
      </c>
      <c r="L613" s="62">
        <v>500</v>
      </c>
      <c r="M613" s="62">
        <v>500</v>
      </c>
      <c r="N613" s="110">
        <v>0</v>
      </c>
      <c r="O613" s="108">
        <f t="shared" si="52"/>
        <v>1</v>
      </c>
    </row>
    <row r="614" spans="2:15" ht="12.75">
      <c r="B614" s="59"/>
      <c r="C614" s="59"/>
      <c r="D614" s="61"/>
      <c r="E614" s="45" t="s">
        <v>201</v>
      </c>
      <c r="F614" s="48"/>
      <c r="G614" s="48"/>
      <c r="H614" s="48"/>
      <c r="I614" s="48"/>
      <c r="J614" s="50"/>
      <c r="K614" s="62"/>
      <c r="L614" s="62"/>
      <c r="M614" s="62"/>
      <c r="N614" s="135"/>
      <c r="O614" s="108"/>
    </row>
    <row r="615" spans="2:15" ht="12.75">
      <c r="B615" s="59"/>
      <c r="C615" s="59"/>
      <c r="D615" s="61"/>
      <c r="E615" s="48" t="s">
        <v>151</v>
      </c>
      <c r="F615" s="48"/>
      <c r="G615" s="48"/>
      <c r="H615" s="36"/>
      <c r="I615" s="48"/>
      <c r="J615" s="50"/>
      <c r="K615" s="62"/>
      <c r="L615" s="62"/>
      <c r="M615" s="62"/>
      <c r="N615" s="135"/>
      <c r="O615" s="108"/>
    </row>
    <row r="616" spans="2:15" ht="12.75" customHeight="1">
      <c r="B616" s="59"/>
      <c r="C616" s="59"/>
      <c r="D616" s="44">
        <v>3</v>
      </c>
      <c r="E616" s="48" t="s">
        <v>40</v>
      </c>
      <c r="F616" s="48"/>
      <c r="G616" s="48"/>
      <c r="H616" s="29"/>
      <c r="I616" s="48"/>
      <c r="J616" s="46">
        <f>J617</f>
        <v>7000</v>
      </c>
      <c r="K616" s="46">
        <f>K617</f>
        <v>7000</v>
      </c>
      <c r="L616" s="46">
        <v>7000</v>
      </c>
      <c r="M616" s="46">
        <f>M617</f>
        <v>7000</v>
      </c>
      <c r="N616" s="135">
        <f>M616/J616</f>
        <v>1</v>
      </c>
      <c r="O616" s="135">
        <f t="shared" si="52"/>
        <v>1</v>
      </c>
    </row>
    <row r="617" spans="2:15" ht="12.75">
      <c r="B617" s="59"/>
      <c r="C617" s="59"/>
      <c r="D617" s="44">
        <v>38</v>
      </c>
      <c r="E617" s="48" t="s">
        <v>77</v>
      </c>
      <c r="F617" s="48"/>
      <c r="G617" s="48"/>
      <c r="H617" s="48"/>
      <c r="I617" s="48"/>
      <c r="J617" s="50">
        <f>J618</f>
        <v>7000</v>
      </c>
      <c r="K617" s="62">
        <f>K618</f>
        <v>7000</v>
      </c>
      <c r="L617" s="62">
        <v>7000</v>
      </c>
      <c r="M617" s="62">
        <f>M618</f>
        <v>7000</v>
      </c>
      <c r="N617" s="110">
        <f>M617/J617</f>
        <v>1</v>
      </c>
      <c r="O617" s="108">
        <f t="shared" si="52"/>
        <v>1</v>
      </c>
    </row>
    <row r="618" spans="2:15" ht="12.75">
      <c r="B618" s="59"/>
      <c r="C618" s="59"/>
      <c r="D618" s="61">
        <v>381</v>
      </c>
      <c r="E618" s="48" t="s">
        <v>56</v>
      </c>
      <c r="F618" s="48"/>
      <c r="G618" s="48"/>
      <c r="H618" s="48"/>
      <c r="I618" s="48"/>
      <c r="J618" s="50">
        <f>J619</f>
        <v>7000</v>
      </c>
      <c r="K618" s="62">
        <v>7000</v>
      </c>
      <c r="L618" s="62">
        <v>7000</v>
      </c>
      <c r="M618" s="62">
        <f>M619</f>
        <v>7000</v>
      </c>
      <c r="N618" s="110">
        <f>M618/J618</f>
        <v>1</v>
      </c>
      <c r="O618" s="108">
        <f t="shared" si="52"/>
        <v>1</v>
      </c>
    </row>
    <row r="619" spans="2:15" ht="12.75">
      <c r="B619" s="59"/>
      <c r="C619" s="59"/>
      <c r="D619" s="61">
        <v>3811</v>
      </c>
      <c r="E619" s="48" t="s">
        <v>243</v>
      </c>
      <c r="F619" s="48"/>
      <c r="G619" s="48"/>
      <c r="H619" s="48"/>
      <c r="I619" s="48"/>
      <c r="J619" s="50">
        <v>7000</v>
      </c>
      <c r="K619" s="62">
        <v>7000</v>
      </c>
      <c r="L619" s="62">
        <v>7000</v>
      </c>
      <c r="M619" s="62">
        <v>7000</v>
      </c>
      <c r="N619" s="110">
        <f>M619/J619</f>
        <v>1</v>
      </c>
      <c r="O619" s="108">
        <f t="shared" si="52"/>
        <v>1</v>
      </c>
    </row>
    <row r="620" spans="2:15" ht="12.75">
      <c r="B620" s="59"/>
      <c r="C620" s="59"/>
      <c r="D620" s="61"/>
      <c r="E620" s="45" t="s">
        <v>202</v>
      </c>
      <c r="F620" s="48"/>
      <c r="G620" s="42"/>
      <c r="H620" s="36"/>
      <c r="I620" s="48"/>
      <c r="J620" s="50"/>
      <c r="K620" s="62"/>
      <c r="L620" s="62"/>
      <c r="M620" s="62"/>
      <c r="N620" s="135"/>
      <c r="O620" s="108"/>
    </row>
    <row r="621" spans="2:15" ht="12.75" customHeight="1">
      <c r="B621" s="59"/>
      <c r="C621" s="59"/>
      <c r="D621" s="61"/>
      <c r="E621" s="48" t="s">
        <v>152</v>
      </c>
      <c r="F621" s="48"/>
      <c r="G621" s="48"/>
      <c r="H621" s="29"/>
      <c r="I621" s="48"/>
      <c r="J621" s="50"/>
      <c r="K621" s="62"/>
      <c r="L621" s="62"/>
      <c r="M621" s="62"/>
      <c r="N621" s="135"/>
      <c r="O621" s="108"/>
    </row>
    <row r="622" spans="2:15" ht="12.75">
      <c r="B622" s="59"/>
      <c r="C622" s="59"/>
      <c r="D622" s="44">
        <v>3</v>
      </c>
      <c r="E622" s="48" t="s">
        <v>40</v>
      </c>
      <c r="F622" s="48"/>
      <c r="G622" s="48"/>
      <c r="H622" s="48"/>
      <c r="I622" s="48"/>
      <c r="J622" s="46">
        <f>J623</f>
        <v>500</v>
      </c>
      <c r="K622" s="46">
        <f>K623</f>
        <v>500</v>
      </c>
      <c r="L622" s="46">
        <v>500</v>
      </c>
      <c r="M622" s="46">
        <f>M623</f>
        <v>500</v>
      </c>
      <c r="N622" s="135">
        <v>0</v>
      </c>
      <c r="O622" s="135">
        <f t="shared" si="52"/>
        <v>1</v>
      </c>
    </row>
    <row r="623" spans="2:15" ht="12.75">
      <c r="B623" s="59"/>
      <c r="C623" s="59"/>
      <c r="D623" s="44">
        <v>38</v>
      </c>
      <c r="E623" s="48" t="s">
        <v>77</v>
      </c>
      <c r="F623" s="48"/>
      <c r="G623" s="48"/>
      <c r="H623" s="48"/>
      <c r="I623" s="48"/>
      <c r="J623" s="50">
        <f>J624</f>
        <v>500</v>
      </c>
      <c r="K623" s="62">
        <f>K624</f>
        <v>500</v>
      </c>
      <c r="L623" s="62">
        <v>500</v>
      </c>
      <c r="M623" s="62">
        <f>M624</f>
        <v>500</v>
      </c>
      <c r="N623" s="110">
        <v>0</v>
      </c>
      <c r="O623" s="108">
        <f t="shared" si="52"/>
        <v>1</v>
      </c>
    </row>
    <row r="624" spans="2:15" ht="12.75">
      <c r="B624" s="59"/>
      <c r="C624" s="59"/>
      <c r="D624" s="61">
        <v>381</v>
      </c>
      <c r="E624" s="48" t="s">
        <v>56</v>
      </c>
      <c r="F624" s="48"/>
      <c r="G624" s="48"/>
      <c r="H624" s="48"/>
      <c r="I624" s="48"/>
      <c r="J624" s="50">
        <f>J625</f>
        <v>500</v>
      </c>
      <c r="K624" s="62">
        <v>500</v>
      </c>
      <c r="L624" s="62">
        <v>500</v>
      </c>
      <c r="M624" s="62">
        <f>M625</f>
        <v>500</v>
      </c>
      <c r="N624" s="110">
        <v>0</v>
      </c>
      <c r="O624" s="108">
        <f t="shared" si="52"/>
        <v>1</v>
      </c>
    </row>
    <row r="625" spans="2:15" ht="12.75">
      <c r="B625" s="59"/>
      <c r="C625" s="59"/>
      <c r="D625" s="61">
        <v>3811</v>
      </c>
      <c r="E625" s="48" t="s">
        <v>243</v>
      </c>
      <c r="F625" s="48"/>
      <c r="G625" s="48"/>
      <c r="H625" s="48"/>
      <c r="I625" s="48"/>
      <c r="J625" s="50">
        <v>500</v>
      </c>
      <c r="K625" s="62">
        <v>500</v>
      </c>
      <c r="L625" s="62">
        <v>500</v>
      </c>
      <c r="M625" s="62">
        <v>500</v>
      </c>
      <c r="N625" s="110">
        <v>0</v>
      </c>
      <c r="O625" s="108">
        <f t="shared" si="52"/>
        <v>1</v>
      </c>
    </row>
    <row r="626" spans="2:15" ht="12.75">
      <c r="B626" s="59"/>
      <c r="C626" s="59"/>
      <c r="D626" s="61"/>
      <c r="E626" s="48" t="s">
        <v>153</v>
      </c>
      <c r="F626" s="48"/>
      <c r="G626" s="48"/>
      <c r="H626" s="29"/>
      <c r="I626" s="48"/>
      <c r="J626" s="50"/>
      <c r="K626" s="62"/>
      <c r="L626" s="62"/>
      <c r="M626" s="62"/>
      <c r="N626" s="135"/>
      <c r="O626" s="108"/>
    </row>
    <row r="627" spans="2:15" ht="12.75">
      <c r="B627" s="59"/>
      <c r="C627" s="59"/>
      <c r="D627" s="44">
        <v>3</v>
      </c>
      <c r="E627" s="48" t="s">
        <v>40</v>
      </c>
      <c r="F627" s="48"/>
      <c r="G627" s="48"/>
      <c r="H627" s="29"/>
      <c r="I627" s="48"/>
      <c r="J627" s="46">
        <f>J628</f>
        <v>500</v>
      </c>
      <c r="K627" s="46">
        <f>K628</f>
        <v>500</v>
      </c>
      <c r="L627" s="46">
        <v>500</v>
      </c>
      <c r="M627" s="46">
        <f>M628</f>
        <v>500</v>
      </c>
      <c r="N627" s="135">
        <v>0</v>
      </c>
      <c r="O627" s="135">
        <f t="shared" si="52"/>
        <v>1</v>
      </c>
    </row>
    <row r="628" spans="2:15" ht="12.75">
      <c r="B628" s="59"/>
      <c r="C628" s="59"/>
      <c r="D628" s="44">
        <v>38</v>
      </c>
      <c r="E628" s="48" t="s">
        <v>77</v>
      </c>
      <c r="F628" s="48"/>
      <c r="G628" s="48"/>
      <c r="H628" s="29"/>
      <c r="I628" s="48"/>
      <c r="J628" s="50">
        <f>J629</f>
        <v>500</v>
      </c>
      <c r="K628" s="62">
        <f>K629</f>
        <v>500</v>
      </c>
      <c r="L628" s="62">
        <v>500</v>
      </c>
      <c r="M628" s="62">
        <f>M629</f>
        <v>500</v>
      </c>
      <c r="N628" s="110">
        <v>0</v>
      </c>
      <c r="O628" s="108">
        <f t="shared" si="52"/>
        <v>1</v>
      </c>
    </row>
    <row r="629" spans="2:15" ht="12.75">
      <c r="B629" s="59"/>
      <c r="C629" s="59"/>
      <c r="D629" s="61">
        <v>381</v>
      </c>
      <c r="E629" s="48" t="s">
        <v>56</v>
      </c>
      <c r="F629" s="48"/>
      <c r="G629" s="48"/>
      <c r="H629" s="29"/>
      <c r="I629" s="48"/>
      <c r="J629" s="50">
        <f>J630</f>
        <v>500</v>
      </c>
      <c r="K629" s="62">
        <v>500</v>
      </c>
      <c r="L629" s="62">
        <v>500</v>
      </c>
      <c r="M629" s="62">
        <f>M630</f>
        <v>500</v>
      </c>
      <c r="N629" s="110">
        <v>0</v>
      </c>
      <c r="O629" s="108">
        <f t="shared" si="52"/>
        <v>1</v>
      </c>
    </row>
    <row r="630" spans="2:15" ht="12.75">
      <c r="B630" s="59"/>
      <c r="C630" s="59"/>
      <c r="D630" s="61">
        <v>3811</v>
      </c>
      <c r="E630" s="48" t="s">
        <v>243</v>
      </c>
      <c r="F630" s="48"/>
      <c r="G630" s="48"/>
      <c r="H630" s="29"/>
      <c r="I630" s="48"/>
      <c r="J630" s="50">
        <v>500</v>
      </c>
      <c r="K630" s="62">
        <v>500</v>
      </c>
      <c r="L630" s="62">
        <v>500</v>
      </c>
      <c r="M630" s="62">
        <v>500</v>
      </c>
      <c r="N630" s="110">
        <v>0</v>
      </c>
      <c r="O630" s="108">
        <f t="shared" si="52"/>
        <v>1</v>
      </c>
    </row>
    <row r="631" spans="2:15" ht="12.75">
      <c r="B631" s="59"/>
      <c r="C631" s="59"/>
      <c r="D631" s="61"/>
      <c r="E631" s="45" t="s">
        <v>203</v>
      </c>
      <c r="F631" s="48"/>
      <c r="G631" s="48"/>
      <c r="H631" s="29"/>
      <c r="I631" s="48"/>
      <c r="J631" s="50"/>
      <c r="K631" s="62"/>
      <c r="L631" s="62"/>
      <c r="M631" s="62"/>
      <c r="N631" s="135"/>
      <c r="O631" s="108"/>
    </row>
    <row r="632" spans="2:15" ht="12.75">
      <c r="B632" s="59"/>
      <c r="C632" s="59"/>
      <c r="D632" s="44">
        <v>3</v>
      </c>
      <c r="E632" s="48" t="s">
        <v>40</v>
      </c>
      <c r="F632" s="48"/>
      <c r="G632" s="48"/>
      <c r="H632" s="29"/>
      <c r="I632" s="48"/>
      <c r="J632" s="46">
        <f>J633</f>
        <v>2013.01</v>
      </c>
      <c r="K632" s="46">
        <f>K633</f>
        <v>2000</v>
      </c>
      <c r="L632" s="46">
        <v>2000</v>
      </c>
      <c r="M632" s="46">
        <f>M633</f>
        <v>400.68</v>
      </c>
      <c r="N632" s="135">
        <f>M632/J632</f>
        <v>0.1990452109030755</v>
      </c>
      <c r="O632" s="135">
        <f t="shared" si="52"/>
        <v>0.20034</v>
      </c>
    </row>
    <row r="633" spans="2:15" ht="24.75" customHeight="1">
      <c r="B633" s="59"/>
      <c r="C633" s="33"/>
      <c r="D633" s="21">
        <v>37</v>
      </c>
      <c r="E633" s="232" t="s">
        <v>53</v>
      </c>
      <c r="F633" s="233"/>
      <c r="G633" s="233"/>
      <c r="H633" s="233"/>
      <c r="I633" s="233"/>
      <c r="J633" s="125">
        <f>J634</f>
        <v>2013.01</v>
      </c>
      <c r="K633" s="30">
        <f>K634</f>
        <v>2000</v>
      </c>
      <c r="L633" s="30">
        <v>2000</v>
      </c>
      <c r="M633" s="30">
        <f>M634</f>
        <v>400.68</v>
      </c>
      <c r="N633" s="133">
        <f>M633/J633</f>
        <v>0.1990452109030755</v>
      </c>
      <c r="O633" s="109">
        <f t="shared" si="52"/>
        <v>0.20034</v>
      </c>
    </row>
    <row r="634" spans="2:15" ht="12.75" customHeight="1">
      <c r="B634" s="59"/>
      <c r="C634" s="59"/>
      <c r="D634" s="61">
        <v>372</v>
      </c>
      <c r="E634" s="48" t="s">
        <v>54</v>
      </c>
      <c r="F634" s="48"/>
      <c r="G634" s="48"/>
      <c r="H634" s="29"/>
      <c r="I634" s="48"/>
      <c r="J634" s="50">
        <f>J635</f>
        <v>2013.01</v>
      </c>
      <c r="K634" s="62">
        <v>2000</v>
      </c>
      <c r="L634" s="62">
        <v>2000</v>
      </c>
      <c r="M634" s="30">
        <f>M635</f>
        <v>400.68</v>
      </c>
      <c r="N634" s="110">
        <f>M634/J634</f>
        <v>0.1990452109030755</v>
      </c>
      <c r="O634" s="108">
        <f t="shared" si="52"/>
        <v>0.20034</v>
      </c>
    </row>
    <row r="635" spans="2:15" ht="12.75" customHeight="1">
      <c r="B635" s="59"/>
      <c r="C635" s="59"/>
      <c r="D635" s="61">
        <v>3722</v>
      </c>
      <c r="E635" s="48" t="s">
        <v>245</v>
      </c>
      <c r="F635" s="48"/>
      <c r="G635" s="48"/>
      <c r="H635" s="29"/>
      <c r="I635" s="48"/>
      <c r="J635" s="50">
        <v>2013.01</v>
      </c>
      <c r="K635" s="62">
        <v>2000</v>
      </c>
      <c r="L635" s="62">
        <v>2000</v>
      </c>
      <c r="M635" s="30">
        <v>400.68</v>
      </c>
      <c r="N635" s="110">
        <f>M635/J635</f>
        <v>0.1990452109030755</v>
      </c>
      <c r="O635" s="108">
        <f t="shared" si="52"/>
        <v>0.20034</v>
      </c>
    </row>
    <row r="636" spans="2:15" ht="12.75" customHeight="1">
      <c r="B636" s="59"/>
      <c r="C636" s="59"/>
      <c r="D636" s="61"/>
      <c r="E636" s="45" t="s">
        <v>204</v>
      </c>
      <c r="F636" s="48"/>
      <c r="G636" s="48"/>
      <c r="H636" s="31"/>
      <c r="I636" s="48"/>
      <c r="J636" s="50"/>
      <c r="K636" s="62"/>
      <c r="L636" s="62"/>
      <c r="M636" s="62"/>
      <c r="N636" s="135"/>
      <c r="O636" s="108"/>
    </row>
    <row r="637" spans="2:15" ht="12.75">
      <c r="B637" s="59"/>
      <c r="C637" s="59"/>
      <c r="D637" s="44">
        <v>3</v>
      </c>
      <c r="E637" s="48" t="s">
        <v>40</v>
      </c>
      <c r="F637" s="48"/>
      <c r="G637" s="48"/>
      <c r="H637" s="29"/>
      <c r="I637" s="48"/>
      <c r="J637" s="46">
        <f>J638</f>
        <v>8800</v>
      </c>
      <c r="K637" s="46">
        <f>K638</f>
        <v>10000</v>
      </c>
      <c r="L637" s="46">
        <v>10000</v>
      </c>
      <c r="M637" s="46">
        <f>M638</f>
        <v>8800</v>
      </c>
      <c r="N637" s="135">
        <f>M637/J637</f>
        <v>1</v>
      </c>
      <c r="O637" s="135">
        <f t="shared" si="52"/>
        <v>0.88</v>
      </c>
    </row>
    <row r="638" spans="2:15" ht="24.75" customHeight="1">
      <c r="B638" s="59"/>
      <c r="C638" s="33"/>
      <c r="D638" s="21">
        <v>37</v>
      </c>
      <c r="E638" s="232" t="s">
        <v>53</v>
      </c>
      <c r="F638" s="233"/>
      <c r="G638" s="233"/>
      <c r="H638" s="233"/>
      <c r="I638" s="233"/>
      <c r="J638" s="125">
        <f>J639</f>
        <v>8800</v>
      </c>
      <c r="K638" s="30">
        <f>K639</f>
        <v>10000</v>
      </c>
      <c r="L638" s="30">
        <v>10000</v>
      </c>
      <c r="M638" s="30">
        <f>M639</f>
        <v>8800</v>
      </c>
      <c r="N638" s="133">
        <f>M638/J638</f>
        <v>1</v>
      </c>
      <c r="O638" s="109">
        <f t="shared" si="52"/>
        <v>0.88</v>
      </c>
    </row>
    <row r="639" spans="2:15" ht="12.75" customHeight="1">
      <c r="B639" s="59"/>
      <c r="C639" s="59"/>
      <c r="D639" s="61">
        <v>372</v>
      </c>
      <c r="E639" s="48" t="s">
        <v>54</v>
      </c>
      <c r="F639" s="48"/>
      <c r="G639" s="48"/>
      <c r="H639" s="29"/>
      <c r="I639" s="48"/>
      <c r="J639" s="50">
        <f>J640</f>
        <v>8800</v>
      </c>
      <c r="K639" s="62">
        <v>10000</v>
      </c>
      <c r="L639" s="62">
        <v>10000</v>
      </c>
      <c r="M639" s="30">
        <f>M640</f>
        <v>8800</v>
      </c>
      <c r="N639" s="110">
        <f>M639/J639</f>
        <v>1</v>
      </c>
      <c r="O639" s="108">
        <f t="shared" si="52"/>
        <v>0.88</v>
      </c>
    </row>
    <row r="640" spans="2:15" ht="12.75" customHeight="1">
      <c r="B640" s="59"/>
      <c r="C640" s="59"/>
      <c r="D640" s="61">
        <v>3722</v>
      </c>
      <c r="E640" s="48" t="s">
        <v>246</v>
      </c>
      <c r="F640" s="48"/>
      <c r="G640" s="48"/>
      <c r="H640" s="29"/>
      <c r="I640" s="48"/>
      <c r="J640" s="50">
        <v>8800</v>
      </c>
      <c r="K640" s="62">
        <v>10000</v>
      </c>
      <c r="L640" s="62">
        <v>10000</v>
      </c>
      <c r="M640" s="30">
        <v>8800</v>
      </c>
      <c r="N640" s="110">
        <f>M640/J640</f>
        <v>1</v>
      </c>
      <c r="O640" s="108">
        <f t="shared" si="52"/>
        <v>0.88</v>
      </c>
    </row>
    <row r="641" spans="2:15" ht="12.75" customHeight="1">
      <c r="B641" s="59"/>
      <c r="C641" s="59"/>
      <c r="D641" s="61"/>
      <c r="E641" s="45" t="s">
        <v>205</v>
      </c>
      <c r="F641" s="48"/>
      <c r="G641" s="48"/>
      <c r="H641" s="31"/>
      <c r="I641" s="48"/>
      <c r="J641" s="50"/>
      <c r="K641" s="62"/>
      <c r="L641" s="62"/>
      <c r="M641" s="62"/>
      <c r="N641" s="135"/>
      <c r="O641" s="108"/>
    </row>
    <row r="642" spans="2:15" ht="12.75">
      <c r="B642" s="59"/>
      <c r="C642" s="59"/>
      <c r="D642" s="61"/>
      <c r="E642" s="48" t="s">
        <v>154</v>
      </c>
      <c r="F642" s="48"/>
      <c r="G642" s="48"/>
      <c r="H642" s="48"/>
      <c r="I642" s="48"/>
      <c r="J642" s="50"/>
      <c r="K642" s="62"/>
      <c r="L642" s="62"/>
      <c r="M642" s="62"/>
      <c r="N642" s="135"/>
      <c r="O642" s="108"/>
    </row>
    <row r="643" spans="2:15" ht="12.75">
      <c r="B643" s="59"/>
      <c r="C643" s="59"/>
      <c r="D643" s="44">
        <v>3</v>
      </c>
      <c r="E643" s="48" t="s">
        <v>40</v>
      </c>
      <c r="F643" s="48"/>
      <c r="G643" s="48"/>
      <c r="H643" s="48"/>
      <c r="I643" s="48"/>
      <c r="J643" s="46">
        <f aca="true" t="shared" si="53" ref="J643:M644">J644</f>
        <v>24887.5</v>
      </c>
      <c r="K643" s="46">
        <f t="shared" si="53"/>
        <v>20000</v>
      </c>
      <c r="L643" s="46">
        <f t="shared" si="53"/>
        <v>27000</v>
      </c>
      <c r="M643" s="46">
        <f t="shared" si="53"/>
        <v>25742.5</v>
      </c>
      <c r="N643" s="135">
        <f>M643/J643</f>
        <v>1.0343545956805624</v>
      </c>
      <c r="O643" s="135">
        <f t="shared" si="52"/>
        <v>0.9534259259259259</v>
      </c>
    </row>
    <row r="644" spans="2:15" ht="12.75" customHeight="1">
      <c r="B644" s="59"/>
      <c r="C644" s="33"/>
      <c r="D644" s="21">
        <v>37</v>
      </c>
      <c r="E644" s="227" t="s">
        <v>155</v>
      </c>
      <c r="F644" s="228"/>
      <c r="G644" s="228"/>
      <c r="H644" s="228"/>
      <c r="I644" s="228"/>
      <c r="J644" s="125">
        <f t="shared" si="53"/>
        <v>24887.5</v>
      </c>
      <c r="K644" s="30">
        <f t="shared" si="53"/>
        <v>20000</v>
      </c>
      <c r="L644" s="62">
        <f t="shared" si="53"/>
        <v>27000</v>
      </c>
      <c r="M644" s="30">
        <f t="shared" si="53"/>
        <v>25742.5</v>
      </c>
      <c r="N644" s="110">
        <f>M644/J644</f>
        <v>1.0343545956805624</v>
      </c>
      <c r="O644" s="108">
        <f t="shared" si="52"/>
        <v>0.9534259259259259</v>
      </c>
    </row>
    <row r="645" spans="2:15" ht="12.75">
      <c r="B645" s="59"/>
      <c r="C645" s="59"/>
      <c r="D645" s="61">
        <v>372</v>
      </c>
      <c r="E645" s="29" t="s">
        <v>54</v>
      </c>
      <c r="F645" s="42"/>
      <c r="G645" s="89"/>
      <c r="H645" s="89"/>
      <c r="I645" s="89"/>
      <c r="J645" s="50">
        <f>J647</f>
        <v>24887.5</v>
      </c>
      <c r="K645" s="62">
        <v>20000</v>
      </c>
      <c r="L645" s="62">
        <f>L647</f>
        <v>27000</v>
      </c>
      <c r="M645" s="62">
        <f>M647</f>
        <v>25742.5</v>
      </c>
      <c r="N645" s="110">
        <f>M645/J645</f>
        <v>1.0343545956805624</v>
      </c>
      <c r="O645" s="108">
        <f t="shared" si="52"/>
        <v>0.9534259259259259</v>
      </c>
    </row>
    <row r="646" spans="2:15" ht="12.75" customHeight="1">
      <c r="B646" s="59"/>
      <c r="C646" s="59"/>
      <c r="D646" s="177"/>
      <c r="E646" s="175"/>
      <c r="F646" s="175"/>
      <c r="G646" s="175"/>
      <c r="H646" s="175"/>
      <c r="I646" s="175"/>
      <c r="J646" s="157"/>
      <c r="K646" s="178"/>
      <c r="L646" s="178"/>
      <c r="M646" s="178"/>
      <c r="N646" s="207"/>
      <c r="O646" s="208">
        <v>18</v>
      </c>
    </row>
    <row r="647" spans="2:15" ht="12.75" customHeight="1">
      <c r="B647" s="59"/>
      <c r="C647" s="59"/>
      <c r="D647" s="144">
        <v>3722</v>
      </c>
      <c r="E647" s="145" t="s">
        <v>246</v>
      </c>
      <c r="F647" s="145"/>
      <c r="G647" s="145"/>
      <c r="H647" s="160"/>
      <c r="I647" s="145"/>
      <c r="J647" s="146">
        <v>24887.5</v>
      </c>
      <c r="K647" s="147">
        <v>20000</v>
      </c>
      <c r="L647" s="147">
        <v>27000</v>
      </c>
      <c r="M647" s="147">
        <v>25742.5</v>
      </c>
      <c r="N647" s="173">
        <f>M647/J647</f>
        <v>1.0343545956805624</v>
      </c>
      <c r="O647" s="119">
        <f t="shared" si="52"/>
        <v>0.9534259259259259</v>
      </c>
    </row>
    <row r="648" spans="2:15" ht="12.75">
      <c r="B648" s="59"/>
      <c r="C648" s="59"/>
      <c r="D648" s="61"/>
      <c r="E648" s="48" t="s">
        <v>156</v>
      </c>
      <c r="F648" s="48"/>
      <c r="G648" s="48"/>
      <c r="H648" s="48"/>
      <c r="I648" s="48"/>
      <c r="J648" s="50"/>
      <c r="K648" s="62"/>
      <c r="L648" s="62"/>
      <c r="M648" s="62"/>
      <c r="N648" s="135"/>
      <c r="O648" s="108"/>
    </row>
    <row r="649" spans="2:15" ht="12.75">
      <c r="B649" s="59"/>
      <c r="C649" s="59"/>
      <c r="D649" s="44">
        <v>3</v>
      </c>
      <c r="E649" s="48" t="s">
        <v>40</v>
      </c>
      <c r="F649" s="48"/>
      <c r="G649" s="48"/>
      <c r="H649" s="48"/>
      <c r="I649" s="48"/>
      <c r="J649" s="46">
        <v>0</v>
      </c>
      <c r="K649" s="46">
        <f>K650</f>
        <v>1000</v>
      </c>
      <c r="L649" s="46">
        <v>1000</v>
      </c>
      <c r="M649" s="46">
        <f>M650</f>
        <v>0</v>
      </c>
      <c r="N649" s="135">
        <v>0</v>
      </c>
      <c r="O649" s="135">
        <f t="shared" si="52"/>
        <v>0</v>
      </c>
    </row>
    <row r="650" spans="2:15" ht="12.75" customHeight="1">
      <c r="B650" s="59"/>
      <c r="C650" s="33"/>
      <c r="D650" s="21">
        <v>37</v>
      </c>
      <c r="E650" s="227" t="s">
        <v>155</v>
      </c>
      <c r="F650" s="228"/>
      <c r="G650" s="228"/>
      <c r="H650" s="228"/>
      <c r="I650" s="228"/>
      <c r="J650" s="125">
        <v>0</v>
      </c>
      <c r="K650" s="30">
        <f>K651</f>
        <v>1000</v>
      </c>
      <c r="L650" s="62">
        <v>1000</v>
      </c>
      <c r="M650" s="30">
        <f>M651</f>
        <v>0</v>
      </c>
      <c r="N650" s="110">
        <v>0</v>
      </c>
      <c r="O650" s="108">
        <f t="shared" si="52"/>
        <v>0</v>
      </c>
    </row>
    <row r="651" spans="2:15" ht="12.75">
      <c r="B651" s="59"/>
      <c r="C651" s="59"/>
      <c r="D651" s="61">
        <v>372</v>
      </c>
      <c r="E651" s="29" t="s">
        <v>54</v>
      </c>
      <c r="F651" s="42"/>
      <c r="G651" s="89"/>
      <c r="H651" s="89"/>
      <c r="I651" s="89"/>
      <c r="J651" s="50">
        <v>0</v>
      </c>
      <c r="K651" s="62">
        <v>1000</v>
      </c>
      <c r="L651" s="62">
        <v>1000</v>
      </c>
      <c r="M651" s="62">
        <v>0</v>
      </c>
      <c r="N651" s="110">
        <v>0</v>
      </c>
      <c r="O651" s="108">
        <f t="shared" si="52"/>
        <v>0</v>
      </c>
    </row>
    <row r="652" spans="2:15" ht="12.75">
      <c r="B652" s="59"/>
      <c r="C652" s="59"/>
      <c r="D652" s="61">
        <v>3722</v>
      </c>
      <c r="E652" s="29" t="s">
        <v>245</v>
      </c>
      <c r="F652" s="42"/>
      <c r="G652" s="89"/>
      <c r="H652" s="89"/>
      <c r="I652" s="89"/>
      <c r="J652" s="50">
        <v>0</v>
      </c>
      <c r="K652" s="62">
        <v>1000</v>
      </c>
      <c r="L652" s="62">
        <v>1000</v>
      </c>
      <c r="M652" s="62">
        <v>0</v>
      </c>
      <c r="N652" s="110">
        <v>0</v>
      </c>
      <c r="O652" s="108">
        <f t="shared" si="52"/>
        <v>0</v>
      </c>
    </row>
    <row r="653" spans="2:15" ht="12.75">
      <c r="B653" s="59"/>
      <c r="C653" s="59"/>
      <c r="D653" s="61"/>
      <c r="E653" s="48" t="s">
        <v>157</v>
      </c>
      <c r="F653" s="48"/>
      <c r="G653" s="48"/>
      <c r="H653" s="48"/>
      <c r="I653" s="48"/>
      <c r="J653" s="50"/>
      <c r="K653" s="62"/>
      <c r="L653" s="62"/>
      <c r="M653" s="62"/>
      <c r="N653" s="135"/>
      <c r="O653" s="108"/>
    </row>
    <row r="654" spans="2:15" ht="12.75">
      <c r="B654" s="59"/>
      <c r="C654" s="59"/>
      <c r="D654" s="44">
        <v>3</v>
      </c>
      <c r="E654" s="48" t="s">
        <v>40</v>
      </c>
      <c r="F654" s="48"/>
      <c r="G654" s="48"/>
      <c r="H654" s="48"/>
      <c r="I654" s="48"/>
      <c r="J654" s="46">
        <f>J655</f>
        <v>630</v>
      </c>
      <c r="K654" s="46">
        <f>K655</f>
        <v>1000</v>
      </c>
      <c r="L654" s="46">
        <v>1000</v>
      </c>
      <c r="M654" s="46">
        <f>M655</f>
        <v>626.5</v>
      </c>
      <c r="N654" s="135">
        <f>M654/J654</f>
        <v>0.9944444444444445</v>
      </c>
      <c r="O654" s="135">
        <f t="shared" si="52"/>
        <v>0.6265</v>
      </c>
    </row>
    <row r="655" spans="2:15" ht="24.75" customHeight="1">
      <c r="B655" s="59"/>
      <c r="C655" s="33"/>
      <c r="D655" s="21">
        <v>37</v>
      </c>
      <c r="E655" s="227" t="s">
        <v>53</v>
      </c>
      <c r="F655" s="228"/>
      <c r="G655" s="228"/>
      <c r="H655" s="228"/>
      <c r="I655" s="228"/>
      <c r="J655" s="125">
        <f>J656</f>
        <v>630</v>
      </c>
      <c r="K655" s="30">
        <f>K656</f>
        <v>1000</v>
      </c>
      <c r="L655" s="30">
        <v>1000</v>
      </c>
      <c r="M655" s="30">
        <f>M656</f>
        <v>626.5</v>
      </c>
      <c r="N655" s="133">
        <f>M655/J655</f>
        <v>0.9944444444444445</v>
      </c>
      <c r="O655" s="109">
        <f t="shared" si="52"/>
        <v>0.6265</v>
      </c>
    </row>
    <row r="656" spans="2:15" ht="12.75">
      <c r="B656" s="59"/>
      <c r="C656" s="59"/>
      <c r="D656" s="61">
        <v>372</v>
      </c>
      <c r="E656" s="29" t="s">
        <v>54</v>
      </c>
      <c r="F656" s="78"/>
      <c r="G656" s="89"/>
      <c r="H656" s="89"/>
      <c r="I656" s="89"/>
      <c r="J656" s="50">
        <f>J657</f>
        <v>630</v>
      </c>
      <c r="K656" s="62">
        <v>1000</v>
      </c>
      <c r="L656" s="62">
        <v>1000</v>
      </c>
      <c r="M656" s="62">
        <f>M657</f>
        <v>626.5</v>
      </c>
      <c r="N656" s="110">
        <f>M656/J656</f>
        <v>0.9944444444444445</v>
      </c>
      <c r="O656" s="108">
        <f t="shared" si="52"/>
        <v>0.6265</v>
      </c>
    </row>
    <row r="657" spans="2:15" ht="12.75">
      <c r="B657" s="59"/>
      <c r="C657" s="59"/>
      <c r="D657" s="61">
        <v>3722</v>
      </c>
      <c r="E657" s="29" t="s">
        <v>245</v>
      </c>
      <c r="F657" s="78"/>
      <c r="G657" s="89"/>
      <c r="H657" s="89"/>
      <c r="I657" s="89"/>
      <c r="J657" s="50">
        <v>630</v>
      </c>
      <c r="K657" s="62">
        <v>1000</v>
      </c>
      <c r="L657" s="62">
        <v>1000</v>
      </c>
      <c r="M657" s="62">
        <v>626.5</v>
      </c>
      <c r="N657" s="110">
        <f>M657/J657</f>
        <v>0.9944444444444445</v>
      </c>
      <c r="O657" s="108">
        <f t="shared" si="52"/>
        <v>0.6265</v>
      </c>
    </row>
    <row r="658" spans="2:15" ht="12.75">
      <c r="B658" s="59"/>
      <c r="C658" s="59"/>
      <c r="D658" s="61"/>
      <c r="E658" s="45" t="s">
        <v>206</v>
      </c>
      <c r="F658" s="48"/>
      <c r="G658" s="48"/>
      <c r="H658" s="48"/>
      <c r="I658" s="48"/>
      <c r="J658" s="50"/>
      <c r="K658" s="62"/>
      <c r="L658" s="62"/>
      <c r="M658" s="62"/>
      <c r="N658" s="110"/>
      <c r="O658" s="108"/>
    </row>
    <row r="659" spans="2:15" ht="12.75">
      <c r="B659" s="59"/>
      <c r="C659" s="59"/>
      <c r="D659" s="44">
        <v>3</v>
      </c>
      <c r="E659" s="48" t="s">
        <v>40</v>
      </c>
      <c r="F659" s="48"/>
      <c r="G659" s="48"/>
      <c r="H659" s="48"/>
      <c r="I659" s="48"/>
      <c r="J659" s="46">
        <f>J660</f>
        <v>28500</v>
      </c>
      <c r="K659" s="46">
        <f>K660</f>
        <v>30000</v>
      </c>
      <c r="L659" s="46">
        <v>30000</v>
      </c>
      <c r="M659" s="46">
        <f>M660</f>
        <v>29450</v>
      </c>
      <c r="N659" s="135">
        <v>0</v>
      </c>
      <c r="O659" s="135">
        <f t="shared" si="52"/>
        <v>0.9816666666666667</v>
      </c>
    </row>
    <row r="660" spans="2:15" ht="27" customHeight="1">
      <c r="B660" s="59"/>
      <c r="C660" s="33"/>
      <c r="D660" s="21">
        <v>37</v>
      </c>
      <c r="E660" s="227" t="s">
        <v>53</v>
      </c>
      <c r="F660" s="228"/>
      <c r="G660" s="228"/>
      <c r="H660" s="228"/>
      <c r="I660" s="228"/>
      <c r="J660" s="125">
        <f>J661</f>
        <v>28500</v>
      </c>
      <c r="K660" s="30">
        <f>K661</f>
        <v>30000</v>
      </c>
      <c r="L660" s="30">
        <v>30000</v>
      </c>
      <c r="M660" s="30">
        <f>M661</f>
        <v>29450</v>
      </c>
      <c r="N660" s="133">
        <v>0</v>
      </c>
      <c r="O660" s="109">
        <f t="shared" si="52"/>
        <v>0.9816666666666667</v>
      </c>
    </row>
    <row r="661" spans="2:15" ht="12.75">
      <c r="B661" s="59"/>
      <c r="C661" s="59"/>
      <c r="D661" s="61">
        <v>372</v>
      </c>
      <c r="E661" s="29" t="s">
        <v>54</v>
      </c>
      <c r="F661" s="78"/>
      <c r="G661" s="89"/>
      <c r="H661" s="89"/>
      <c r="I661" s="89"/>
      <c r="J661" s="50">
        <f>J662</f>
        <v>28500</v>
      </c>
      <c r="K661" s="62">
        <v>30000</v>
      </c>
      <c r="L661" s="62">
        <v>30000</v>
      </c>
      <c r="M661" s="30">
        <f>M662</f>
        <v>29450</v>
      </c>
      <c r="N661" s="133">
        <v>0</v>
      </c>
      <c r="O661" s="108">
        <f t="shared" si="52"/>
        <v>0.9816666666666667</v>
      </c>
    </row>
    <row r="662" spans="2:15" ht="12.75">
      <c r="B662" s="59"/>
      <c r="C662" s="59"/>
      <c r="D662" s="61">
        <v>3721</v>
      </c>
      <c r="E662" s="29" t="s">
        <v>244</v>
      </c>
      <c r="F662" s="78"/>
      <c r="G662" s="89"/>
      <c r="H662" s="89"/>
      <c r="I662" s="89"/>
      <c r="J662" s="50">
        <v>28500</v>
      </c>
      <c r="K662" s="62">
        <v>30000</v>
      </c>
      <c r="L662" s="62">
        <v>30000</v>
      </c>
      <c r="M662" s="30">
        <v>29450</v>
      </c>
      <c r="N662" s="133">
        <v>0</v>
      </c>
      <c r="O662" s="108">
        <f t="shared" si="52"/>
        <v>0.9816666666666667</v>
      </c>
    </row>
    <row r="663" spans="2:15" ht="12.75">
      <c r="B663" s="59"/>
      <c r="C663" s="59"/>
      <c r="D663" s="61"/>
      <c r="E663" s="45" t="s">
        <v>207</v>
      </c>
      <c r="F663" s="48"/>
      <c r="G663" s="48"/>
      <c r="H663" s="48"/>
      <c r="I663" s="48"/>
      <c r="J663" s="50"/>
      <c r="K663" s="62"/>
      <c r="L663" s="62"/>
      <c r="M663" s="62"/>
      <c r="N663" s="133"/>
      <c r="O663" s="108"/>
    </row>
    <row r="664" spans="2:15" ht="12.75">
      <c r="B664" s="59"/>
      <c r="C664" s="59"/>
      <c r="D664" s="44">
        <v>3</v>
      </c>
      <c r="E664" s="48" t="s">
        <v>40</v>
      </c>
      <c r="F664" s="48"/>
      <c r="G664" s="48"/>
      <c r="H664" s="48"/>
      <c r="I664" s="48"/>
      <c r="J664" s="46">
        <f aca="true" t="shared" si="54" ref="J664:M665">J665</f>
        <v>14000</v>
      </c>
      <c r="K664" s="46">
        <f t="shared" si="54"/>
        <v>15000</v>
      </c>
      <c r="L664" s="46">
        <f t="shared" si="54"/>
        <v>25000</v>
      </c>
      <c r="M664" s="46">
        <f t="shared" si="54"/>
        <v>21000</v>
      </c>
      <c r="N664" s="132">
        <f>M664/J664</f>
        <v>1.5</v>
      </c>
      <c r="O664" s="135">
        <f t="shared" si="52"/>
        <v>0.84</v>
      </c>
    </row>
    <row r="665" spans="2:15" ht="26.25" customHeight="1">
      <c r="B665" s="59"/>
      <c r="C665" s="33"/>
      <c r="D665" s="21">
        <v>37</v>
      </c>
      <c r="E665" s="227" t="s">
        <v>53</v>
      </c>
      <c r="F665" s="228"/>
      <c r="G665" s="228"/>
      <c r="H665" s="228"/>
      <c r="I665" s="228"/>
      <c r="J665" s="125">
        <f t="shared" si="54"/>
        <v>14000</v>
      </c>
      <c r="K665" s="30">
        <f t="shared" si="54"/>
        <v>15000</v>
      </c>
      <c r="L665" s="30">
        <f t="shared" si="54"/>
        <v>25000</v>
      </c>
      <c r="M665" s="30">
        <f t="shared" si="54"/>
        <v>21000</v>
      </c>
      <c r="N665" s="133">
        <f>M665/J665</f>
        <v>1.5</v>
      </c>
      <c r="O665" s="109">
        <f t="shared" si="52"/>
        <v>0.84</v>
      </c>
    </row>
    <row r="666" spans="2:15" ht="12.75">
      <c r="B666" s="59"/>
      <c r="C666" s="59"/>
      <c r="D666" s="61">
        <v>372</v>
      </c>
      <c r="E666" s="29" t="s">
        <v>54</v>
      </c>
      <c r="F666" s="78"/>
      <c r="G666" s="48"/>
      <c r="H666" s="48"/>
      <c r="I666" s="48"/>
      <c r="J666" s="50">
        <f>J667</f>
        <v>14000</v>
      </c>
      <c r="K666" s="62">
        <v>15000</v>
      </c>
      <c r="L666" s="62">
        <f>L667</f>
        <v>25000</v>
      </c>
      <c r="M666" s="62">
        <f>M667</f>
        <v>21000</v>
      </c>
      <c r="N666" s="110">
        <f>M666/J666</f>
        <v>1.5</v>
      </c>
      <c r="O666" s="108">
        <f>M666/L666</f>
        <v>0.84</v>
      </c>
    </row>
    <row r="667" spans="4:15" ht="12.75">
      <c r="D667" s="49">
        <v>3721</v>
      </c>
      <c r="E667" s="24" t="s">
        <v>244</v>
      </c>
      <c r="F667" s="24"/>
      <c r="G667" s="24"/>
      <c r="H667" s="24"/>
      <c r="I667" s="24"/>
      <c r="J667" s="62">
        <v>14000</v>
      </c>
      <c r="K667" s="62">
        <v>15000</v>
      </c>
      <c r="L667" s="62">
        <v>25000</v>
      </c>
      <c r="M667" s="62">
        <v>21000</v>
      </c>
      <c r="N667" s="110">
        <f aca="true" t="shared" si="55" ref="N667:N674">M667/J667</f>
        <v>1.5</v>
      </c>
      <c r="O667" s="108">
        <f>M667/L667</f>
        <v>0.84</v>
      </c>
    </row>
    <row r="668" spans="4:15" ht="12.75">
      <c r="D668" s="153"/>
      <c r="E668" s="45" t="s">
        <v>298</v>
      </c>
      <c r="F668" s="24"/>
      <c r="G668" s="24"/>
      <c r="H668" s="24"/>
      <c r="I668" s="24"/>
      <c r="J668" s="62"/>
      <c r="K668" s="62"/>
      <c r="L668" s="62"/>
      <c r="M668" s="62"/>
      <c r="N668" s="110"/>
      <c r="O668" s="108"/>
    </row>
    <row r="669" spans="4:15" ht="12.75">
      <c r="D669" s="44">
        <v>3</v>
      </c>
      <c r="E669" s="124" t="s">
        <v>40</v>
      </c>
      <c r="F669" s="24"/>
      <c r="G669" s="24"/>
      <c r="H669" s="24"/>
      <c r="I669" s="24"/>
      <c r="J669" s="46">
        <f>J670</f>
        <v>3419.48</v>
      </c>
      <c r="K669" s="46">
        <v>0</v>
      </c>
      <c r="L669" s="46">
        <v>0</v>
      </c>
      <c r="M669" s="46">
        <v>0</v>
      </c>
      <c r="N669" s="135">
        <f t="shared" si="55"/>
        <v>0</v>
      </c>
      <c r="O669" s="135">
        <v>0</v>
      </c>
    </row>
    <row r="670" spans="4:15" ht="12.75">
      <c r="D670" s="44">
        <v>37</v>
      </c>
      <c r="E670" s="124" t="s">
        <v>53</v>
      </c>
      <c r="F670" s="24"/>
      <c r="G670" s="24"/>
      <c r="H670" s="24"/>
      <c r="I670" s="24"/>
      <c r="J670" s="62">
        <f>J671</f>
        <v>3419.48</v>
      </c>
      <c r="K670" s="62">
        <v>0</v>
      </c>
      <c r="L670" s="62">
        <v>0</v>
      </c>
      <c r="M670" s="62">
        <v>0</v>
      </c>
      <c r="N670" s="110">
        <f t="shared" si="55"/>
        <v>0</v>
      </c>
      <c r="O670" s="108">
        <v>0</v>
      </c>
    </row>
    <row r="671" spans="4:15" ht="12.75">
      <c r="D671" s="49">
        <v>372</v>
      </c>
      <c r="E671" s="124" t="s">
        <v>54</v>
      </c>
      <c r="F671" s="24"/>
      <c r="G671" s="24"/>
      <c r="H671" s="24"/>
      <c r="I671" s="24"/>
      <c r="J671" s="62">
        <f>J672</f>
        <v>3419.48</v>
      </c>
      <c r="K671" s="62">
        <v>0</v>
      </c>
      <c r="L671" s="62">
        <v>0</v>
      </c>
      <c r="M671" s="62">
        <v>0</v>
      </c>
      <c r="N671" s="110">
        <f t="shared" si="55"/>
        <v>0</v>
      </c>
      <c r="O671" s="108">
        <v>0</v>
      </c>
    </row>
    <row r="672" spans="4:15" ht="12.75">
      <c r="D672" s="49">
        <v>3722</v>
      </c>
      <c r="E672" s="124" t="s">
        <v>245</v>
      </c>
      <c r="F672" s="24"/>
      <c r="G672" s="24"/>
      <c r="H672" s="24"/>
      <c r="I672" s="24"/>
      <c r="J672" s="62">
        <v>3419.48</v>
      </c>
      <c r="K672" s="62">
        <v>0</v>
      </c>
      <c r="L672" s="62">
        <v>0</v>
      </c>
      <c r="M672" s="62">
        <v>0</v>
      </c>
      <c r="N672" s="110">
        <f t="shared" si="55"/>
        <v>0</v>
      </c>
      <c r="O672" s="108">
        <v>0</v>
      </c>
    </row>
    <row r="673" spans="4:15" ht="12.75">
      <c r="D673" s="115"/>
      <c r="E673" s="73"/>
      <c r="F673" s="59"/>
      <c r="G673" s="59"/>
      <c r="H673" s="59"/>
      <c r="I673" s="59"/>
      <c r="J673" s="67"/>
      <c r="K673" s="67"/>
      <c r="L673" s="67"/>
      <c r="M673" s="67"/>
      <c r="N673" s="138"/>
      <c r="O673" s="139"/>
    </row>
    <row r="674" spans="4:15" ht="12.75">
      <c r="D674" s="14"/>
      <c r="E674" s="10" t="s">
        <v>158</v>
      </c>
      <c r="J674" s="2">
        <f>J681+J698+J704+J709+J693+J686</f>
        <v>53324.7</v>
      </c>
      <c r="K674" s="2">
        <f>K681+K698+K704+K709+K693+K686</f>
        <v>109000</v>
      </c>
      <c r="L674" s="2">
        <f>L681+L698+L704+L709+L693+L686</f>
        <v>119000</v>
      </c>
      <c r="M674" s="2">
        <f>M681+M698+M704+M709+M693+M686</f>
        <v>116274.35</v>
      </c>
      <c r="N674" s="216">
        <f t="shared" si="55"/>
        <v>2.1804970304568054</v>
      </c>
      <c r="O674" s="140">
        <f>M674/L674</f>
        <v>0.9770953781512606</v>
      </c>
    </row>
    <row r="675" spans="4:15" ht="12.75">
      <c r="D675" s="14"/>
      <c r="E675" s="10" t="s">
        <v>159</v>
      </c>
      <c r="J675" s="2"/>
      <c r="L675" s="2"/>
      <c r="M675" s="2"/>
      <c r="N675" s="15"/>
      <c r="O675" s="118"/>
    </row>
    <row r="676" spans="4:15" ht="12.75">
      <c r="D676" s="14"/>
      <c r="E676" s="10" t="s">
        <v>160</v>
      </c>
      <c r="O676" s="118"/>
    </row>
    <row r="677" spans="4:15" ht="12.75" customHeight="1">
      <c r="D677" s="14"/>
      <c r="E677" s="10" t="s">
        <v>161</v>
      </c>
      <c r="O677" s="118"/>
    </row>
    <row r="678" spans="4:15" ht="12.75" customHeight="1">
      <c r="D678" s="14"/>
      <c r="E678" s="10" t="s">
        <v>208</v>
      </c>
      <c r="O678" s="118"/>
    </row>
    <row r="679" spans="2:15" ht="12.75" customHeight="1">
      <c r="B679" s="59"/>
      <c r="C679" s="59"/>
      <c r="D679" s="65"/>
      <c r="E679" s="66" t="s">
        <v>162</v>
      </c>
      <c r="F679" s="66"/>
      <c r="G679" s="66"/>
      <c r="H679" s="66"/>
      <c r="I679" s="66"/>
      <c r="J679" s="66"/>
      <c r="K679" s="67"/>
      <c r="L679" s="59"/>
      <c r="M679" s="59"/>
      <c r="N679" s="59"/>
      <c r="O679" s="118"/>
    </row>
    <row r="680" spans="2:15" ht="12.75" customHeight="1">
      <c r="B680" s="59"/>
      <c r="C680" s="59"/>
      <c r="D680" s="65"/>
      <c r="E680" s="83" t="s">
        <v>209</v>
      </c>
      <c r="F680" s="66"/>
      <c r="G680" s="66"/>
      <c r="H680" s="66"/>
      <c r="I680" s="66"/>
      <c r="J680" s="66"/>
      <c r="K680" s="67"/>
      <c r="L680" s="59"/>
      <c r="M680" s="59"/>
      <c r="N680" s="59"/>
      <c r="O680" s="56">
        <v>19</v>
      </c>
    </row>
    <row r="681" spans="2:15" ht="12.75" customHeight="1">
      <c r="B681" s="59"/>
      <c r="C681" s="59"/>
      <c r="D681" s="44">
        <v>3</v>
      </c>
      <c r="E681" s="48" t="s">
        <v>40</v>
      </c>
      <c r="F681" s="48"/>
      <c r="G681" s="48"/>
      <c r="H681" s="48"/>
      <c r="I681" s="48"/>
      <c r="J681" s="46">
        <f>J682</f>
        <v>51000</v>
      </c>
      <c r="K681" s="46">
        <f>K682</f>
        <v>50000</v>
      </c>
      <c r="L681" s="46">
        <v>50000</v>
      </c>
      <c r="M681" s="46">
        <f>M682</f>
        <v>50000</v>
      </c>
      <c r="N681" s="135">
        <f>M681/J681</f>
        <v>0.9803921568627451</v>
      </c>
      <c r="O681" s="135">
        <f>M681/L681</f>
        <v>1</v>
      </c>
    </row>
    <row r="682" spans="2:15" ht="12.75" customHeight="1">
      <c r="B682" s="59"/>
      <c r="C682" s="59"/>
      <c r="D682" s="44">
        <v>38</v>
      </c>
      <c r="E682" s="48" t="s">
        <v>77</v>
      </c>
      <c r="F682" s="48"/>
      <c r="G682" s="48"/>
      <c r="H682" s="48"/>
      <c r="I682" s="48"/>
      <c r="J682" s="50">
        <f>J683</f>
        <v>51000</v>
      </c>
      <c r="K682" s="62">
        <f>K683</f>
        <v>50000</v>
      </c>
      <c r="L682" s="62">
        <v>50000</v>
      </c>
      <c r="M682" s="62">
        <f>M683</f>
        <v>50000</v>
      </c>
      <c r="N682" s="110">
        <f>M682/J682</f>
        <v>0.9803921568627451</v>
      </c>
      <c r="O682" s="108">
        <f aca="true" t="shared" si="56" ref="O682:O691">M682/L682</f>
        <v>1</v>
      </c>
    </row>
    <row r="683" spans="2:15" ht="12.75" customHeight="1">
      <c r="B683" s="59"/>
      <c r="C683" s="59"/>
      <c r="D683" s="61">
        <v>381</v>
      </c>
      <c r="E683" s="48" t="s">
        <v>56</v>
      </c>
      <c r="F683" s="48"/>
      <c r="G683" s="48"/>
      <c r="H683" s="48"/>
      <c r="I683" s="48"/>
      <c r="J683" s="50">
        <f>J684</f>
        <v>51000</v>
      </c>
      <c r="K683" s="62">
        <v>50000</v>
      </c>
      <c r="L683" s="62">
        <v>50000</v>
      </c>
      <c r="M683" s="62">
        <f>M684</f>
        <v>50000</v>
      </c>
      <c r="N683" s="110">
        <f>M683/J683</f>
        <v>0.9803921568627451</v>
      </c>
      <c r="O683" s="108">
        <f t="shared" si="56"/>
        <v>1</v>
      </c>
    </row>
    <row r="684" spans="2:15" ht="12.75" customHeight="1">
      <c r="B684" s="59"/>
      <c r="C684" s="59"/>
      <c r="D684" s="61">
        <v>3811</v>
      </c>
      <c r="E684" s="48" t="s">
        <v>243</v>
      </c>
      <c r="F684" s="48"/>
      <c r="G684" s="48"/>
      <c r="H684" s="48"/>
      <c r="I684" s="48"/>
      <c r="J684" s="50">
        <v>51000</v>
      </c>
      <c r="K684" s="62">
        <v>50000</v>
      </c>
      <c r="L684" s="62">
        <v>50000</v>
      </c>
      <c r="M684" s="62">
        <v>50000</v>
      </c>
      <c r="N684" s="110">
        <f>M684/J684</f>
        <v>0.9803921568627451</v>
      </c>
      <c r="O684" s="108">
        <f t="shared" si="56"/>
        <v>1</v>
      </c>
    </row>
    <row r="685" spans="2:15" ht="12.75" customHeight="1">
      <c r="B685" s="59"/>
      <c r="C685" s="59"/>
      <c r="D685" s="61"/>
      <c r="E685" s="45" t="s">
        <v>210</v>
      </c>
      <c r="F685" s="48"/>
      <c r="G685" s="48"/>
      <c r="H685" s="48"/>
      <c r="I685" s="48"/>
      <c r="J685" s="50"/>
      <c r="K685" s="62"/>
      <c r="L685" s="62"/>
      <c r="M685" s="62"/>
      <c r="N685" s="135"/>
      <c r="O685" s="108"/>
    </row>
    <row r="686" spans="2:15" ht="12.75" customHeight="1">
      <c r="B686" s="59"/>
      <c r="C686" s="59"/>
      <c r="D686" s="44">
        <v>3</v>
      </c>
      <c r="E686" s="48" t="s">
        <v>184</v>
      </c>
      <c r="F686" s="48"/>
      <c r="G686" s="48"/>
      <c r="H686" s="48"/>
      <c r="I686" s="48"/>
      <c r="J686" s="46">
        <v>0</v>
      </c>
      <c r="K686" s="46">
        <f>K687</f>
        <v>6500</v>
      </c>
      <c r="L686" s="46">
        <v>6500</v>
      </c>
      <c r="M686" s="46">
        <f>M687</f>
        <v>6500</v>
      </c>
      <c r="N686" s="135">
        <v>0</v>
      </c>
      <c r="O686" s="135">
        <f t="shared" si="56"/>
        <v>1</v>
      </c>
    </row>
    <row r="687" spans="2:15" ht="12.75" customHeight="1">
      <c r="B687" s="59"/>
      <c r="C687" s="59"/>
      <c r="D687" s="44">
        <v>38</v>
      </c>
      <c r="E687" s="48" t="s">
        <v>77</v>
      </c>
      <c r="F687" s="48"/>
      <c r="G687" s="48"/>
      <c r="H687" s="48"/>
      <c r="I687" s="48"/>
      <c r="J687" s="50">
        <v>0</v>
      </c>
      <c r="K687" s="62">
        <f>K690+K688</f>
        <v>6500</v>
      </c>
      <c r="L687" s="62">
        <v>6500</v>
      </c>
      <c r="M687" s="62">
        <f>M688+M690</f>
        <v>6500</v>
      </c>
      <c r="N687" s="110">
        <v>0</v>
      </c>
      <c r="O687" s="108">
        <f t="shared" si="56"/>
        <v>1</v>
      </c>
    </row>
    <row r="688" spans="2:15" ht="12.75" customHeight="1">
      <c r="B688" s="59"/>
      <c r="C688" s="59"/>
      <c r="D688" s="49">
        <v>381</v>
      </c>
      <c r="E688" s="48" t="s">
        <v>187</v>
      </c>
      <c r="F688" s="48"/>
      <c r="G688" s="48"/>
      <c r="H688" s="48"/>
      <c r="I688" s="48"/>
      <c r="J688" s="50">
        <v>0</v>
      </c>
      <c r="K688" s="62">
        <v>2500</v>
      </c>
      <c r="L688" s="62">
        <v>2500</v>
      </c>
      <c r="M688" s="62">
        <f>M689</f>
        <v>2500</v>
      </c>
      <c r="N688" s="110">
        <v>0</v>
      </c>
      <c r="O688" s="108">
        <f t="shared" si="56"/>
        <v>1</v>
      </c>
    </row>
    <row r="689" spans="2:15" ht="12.75" customHeight="1">
      <c r="B689" s="59"/>
      <c r="C689" s="59"/>
      <c r="D689" s="49">
        <v>3811</v>
      </c>
      <c r="E689" s="48" t="s">
        <v>243</v>
      </c>
      <c r="F689" s="48"/>
      <c r="G689" s="48"/>
      <c r="H689" s="48"/>
      <c r="I689" s="48"/>
      <c r="J689" s="50">
        <v>0</v>
      </c>
      <c r="K689" s="62">
        <v>2500</v>
      </c>
      <c r="L689" s="62">
        <v>2500</v>
      </c>
      <c r="M689" s="62">
        <v>2500</v>
      </c>
      <c r="N689" s="110">
        <v>0</v>
      </c>
      <c r="O689" s="108">
        <f t="shared" si="56"/>
        <v>1</v>
      </c>
    </row>
    <row r="690" spans="2:15" ht="12.75" customHeight="1">
      <c r="B690" s="59"/>
      <c r="C690" s="59"/>
      <c r="D690" s="61">
        <v>381</v>
      </c>
      <c r="E690" s="48" t="s">
        <v>188</v>
      </c>
      <c r="F690" s="48"/>
      <c r="G690" s="48"/>
      <c r="H690" s="48"/>
      <c r="I690" s="48"/>
      <c r="J690" s="50">
        <v>0</v>
      </c>
      <c r="K690" s="62">
        <v>4000</v>
      </c>
      <c r="L690" s="62">
        <v>4000</v>
      </c>
      <c r="M690" s="62">
        <f>M691</f>
        <v>4000</v>
      </c>
      <c r="N690" s="110">
        <v>0</v>
      </c>
      <c r="O690" s="108">
        <f t="shared" si="56"/>
        <v>1</v>
      </c>
    </row>
    <row r="691" spans="2:15" ht="12.75" customHeight="1">
      <c r="B691" s="59"/>
      <c r="C691" s="59"/>
      <c r="D691" s="61">
        <v>3811</v>
      </c>
      <c r="E691" s="48" t="s">
        <v>243</v>
      </c>
      <c r="F691" s="48"/>
      <c r="G691" s="48"/>
      <c r="H691" s="48"/>
      <c r="I691" s="48"/>
      <c r="J691" s="50">
        <v>0</v>
      </c>
      <c r="K691" s="62">
        <v>4000</v>
      </c>
      <c r="L691" s="62">
        <v>4000</v>
      </c>
      <c r="M691" s="62">
        <v>4000</v>
      </c>
      <c r="N691" s="110">
        <v>0</v>
      </c>
      <c r="O691" s="108">
        <f t="shared" si="56"/>
        <v>1</v>
      </c>
    </row>
    <row r="692" spans="2:15" ht="12.75" customHeight="1">
      <c r="B692" s="59"/>
      <c r="C692" s="59"/>
      <c r="D692" s="61"/>
      <c r="E692" s="45" t="s">
        <v>211</v>
      </c>
      <c r="F692" s="48"/>
      <c r="G692" s="48"/>
      <c r="H692" s="48"/>
      <c r="I692" s="48"/>
      <c r="J692" s="50"/>
      <c r="K692" s="62"/>
      <c r="L692" s="62"/>
      <c r="M692" s="62"/>
      <c r="N692" s="60"/>
      <c r="O692" s="60"/>
    </row>
    <row r="693" spans="2:15" ht="12.75" customHeight="1">
      <c r="B693" s="59"/>
      <c r="C693" s="59"/>
      <c r="D693" s="44">
        <v>3</v>
      </c>
      <c r="E693" s="48" t="s">
        <v>40</v>
      </c>
      <c r="F693" s="48"/>
      <c r="G693" s="48"/>
      <c r="H693" s="48"/>
      <c r="I693" s="48"/>
      <c r="J693" s="46">
        <v>0</v>
      </c>
      <c r="K693" s="46">
        <f aca="true" t="shared" si="57" ref="K693:M694">K694</f>
        <v>50000</v>
      </c>
      <c r="L693" s="46">
        <f t="shared" si="57"/>
        <v>60000</v>
      </c>
      <c r="M693" s="46">
        <f t="shared" si="57"/>
        <v>59774.35</v>
      </c>
      <c r="N693" s="135">
        <v>0</v>
      </c>
      <c r="O693" s="135">
        <f>M693/L693</f>
        <v>0.9962391666666667</v>
      </c>
    </row>
    <row r="694" spans="2:15" ht="12.75" customHeight="1">
      <c r="B694" s="59"/>
      <c r="C694" s="59"/>
      <c r="D694" s="44">
        <v>38</v>
      </c>
      <c r="E694" s="48" t="s">
        <v>77</v>
      </c>
      <c r="F694" s="48"/>
      <c r="G694" s="48"/>
      <c r="H694" s="48"/>
      <c r="I694" s="48"/>
      <c r="J694" s="50">
        <v>0</v>
      </c>
      <c r="K694" s="62">
        <f t="shared" si="57"/>
        <v>50000</v>
      </c>
      <c r="L694" s="62">
        <f t="shared" si="57"/>
        <v>60000</v>
      </c>
      <c r="M694" s="62">
        <f t="shared" si="57"/>
        <v>59774.35</v>
      </c>
      <c r="N694" s="110">
        <v>0</v>
      </c>
      <c r="O694" s="108">
        <f aca="true" t="shared" si="58" ref="O694:O744">M694/L694</f>
        <v>0.9962391666666667</v>
      </c>
    </row>
    <row r="695" spans="2:15" ht="12.75" customHeight="1">
      <c r="B695" s="59"/>
      <c r="C695" s="59"/>
      <c r="D695" s="61">
        <v>381</v>
      </c>
      <c r="E695" s="48" t="s">
        <v>56</v>
      </c>
      <c r="F695" s="48"/>
      <c r="G695" s="48"/>
      <c r="H695" s="48"/>
      <c r="I695" s="48"/>
      <c r="J695" s="50">
        <v>0</v>
      </c>
      <c r="K695" s="62">
        <v>50000</v>
      </c>
      <c r="L695" s="62">
        <f>L696</f>
        <v>60000</v>
      </c>
      <c r="M695" s="50">
        <f>M696</f>
        <v>59774.35</v>
      </c>
      <c r="N695" s="110">
        <v>0</v>
      </c>
      <c r="O695" s="108">
        <f t="shared" si="58"/>
        <v>0.9962391666666667</v>
      </c>
    </row>
    <row r="696" spans="2:15" ht="12.75" customHeight="1">
      <c r="B696" s="59"/>
      <c r="C696" s="59"/>
      <c r="D696" s="61">
        <v>3811</v>
      </c>
      <c r="E696" s="48" t="s">
        <v>243</v>
      </c>
      <c r="F696" s="48"/>
      <c r="G696" s="48"/>
      <c r="H696" s="48"/>
      <c r="I696" s="48"/>
      <c r="J696" s="50">
        <v>0</v>
      </c>
      <c r="K696" s="62">
        <v>50000</v>
      </c>
      <c r="L696" s="62">
        <v>60000</v>
      </c>
      <c r="M696" s="50">
        <v>59774.35</v>
      </c>
      <c r="N696" s="110">
        <v>0</v>
      </c>
      <c r="O696" s="108">
        <f t="shared" si="58"/>
        <v>0.9962391666666667</v>
      </c>
    </row>
    <row r="697" spans="2:15" ht="12.75" customHeight="1">
      <c r="B697" s="59"/>
      <c r="C697" s="59"/>
      <c r="D697" s="61"/>
      <c r="E697" s="45" t="s">
        <v>212</v>
      </c>
      <c r="F697" s="48"/>
      <c r="G697" s="48"/>
      <c r="H697" s="48"/>
      <c r="I697" s="48"/>
      <c r="J697" s="50"/>
      <c r="K697" s="62"/>
      <c r="L697" s="62"/>
      <c r="M697" s="62"/>
      <c r="N697" s="135"/>
      <c r="O697" s="108"/>
    </row>
    <row r="698" spans="2:15" ht="12.75" customHeight="1">
      <c r="B698" s="59"/>
      <c r="C698" s="59"/>
      <c r="D698" s="44">
        <v>3</v>
      </c>
      <c r="E698" s="48" t="s">
        <v>40</v>
      </c>
      <c r="F698" s="48"/>
      <c r="G698" s="48"/>
      <c r="H698" s="48"/>
      <c r="I698" s="48"/>
      <c r="J698" s="46">
        <v>0</v>
      </c>
      <c r="K698" s="46">
        <f>K699</f>
        <v>1000</v>
      </c>
      <c r="L698" s="46">
        <v>1000</v>
      </c>
      <c r="M698" s="46">
        <f>M699</f>
        <v>0</v>
      </c>
      <c r="N698" s="135">
        <v>0</v>
      </c>
      <c r="O698" s="135">
        <f t="shared" si="58"/>
        <v>0</v>
      </c>
    </row>
    <row r="699" spans="2:15" ht="12.75" customHeight="1">
      <c r="B699" s="59"/>
      <c r="C699" s="59"/>
      <c r="D699" s="44">
        <v>32</v>
      </c>
      <c r="E699" s="48" t="s">
        <v>45</v>
      </c>
      <c r="F699" s="48"/>
      <c r="G699" s="48"/>
      <c r="H699" s="48"/>
      <c r="I699" s="48"/>
      <c r="J699" s="50">
        <v>0</v>
      </c>
      <c r="K699" s="62">
        <f>K700</f>
        <v>1000</v>
      </c>
      <c r="L699" s="62">
        <v>1000</v>
      </c>
      <c r="M699" s="62">
        <f>M700</f>
        <v>0</v>
      </c>
      <c r="N699" s="110">
        <v>0</v>
      </c>
      <c r="O699" s="108">
        <f t="shared" si="58"/>
        <v>0</v>
      </c>
    </row>
    <row r="700" spans="2:15" ht="12.75" customHeight="1">
      <c r="B700" s="59"/>
      <c r="C700" s="59"/>
      <c r="D700" s="61">
        <v>324</v>
      </c>
      <c r="E700" s="48" t="s">
        <v>49</v>
      </c>
      <c r="F700" s="48"/>
      <c r="G700" s="48"/>
      <c r="H700" s="48"/>
      <c r="I700" s="48"/>
      <c r="J700" s="50">
        <v>0</v>
      </c>
      <c r="K700" s="62">
        <v>1000</v>
      </c>
      <c r="L700" s="62">
        <v>1000</v>
      </c>
      <c r="M700" s="62">
        <v>0</v>
      </c>
      <c r="N700" s="110">
        <v>0</v>
      </c>
      <c r="O700" s="108">
        <f t="shared" si="58"/>
        <v>0</v>
      </c>
    </row>
    <row r="701" spans="2:15" ht="12.75" customHeight="1">
      <c r="B701" s="59"/>
      <c r="C701" s="59"/>
      <c r="D701" s="61">
        <v>3241</v>
      </c>
      <c r="E701" s="48" t="s">
        <v>49</v>
      </c>
      <c r="F701" s="48"/>
      <c r="G701" s="48"/>
      <c r="H701" s="48"/>
      <c r="I701" s="48"/>
      <c r="J701" s="50">
        <v>0</v>
      </c>
      <c r="K701" s="62">
        <v>1000</v>
      </c>
      <c r="L701" s="62">
        <v>1000</v>
      </c>
      <c r="M701" s="62">
        <v>0</v>
      </c>
      <c r="N701" s="110">
        <v>0</v>
      </c>
      <c r="O701" s="108">
        <f t="shared" si="58"/>
        <v>0</v>
      </c>
    </row>
    <row r="702" spans="4:15" ht="12.75" customHeight="1">
      <c r="D702" s="49"/>
      <c r="E702" s="45" t="s">
        <v>213</v>
      </c>
      <c r="F702" s="24"/>
      <c r="G702" s="24"/>
      <c r="H702" s="24"/>
      <c r="I702" s="24"/>
      <c r="J702" s="24"/>
      <c r="K702" s="62"/>
      <c r="L702" s="24"/>
      <c r="M702" s="60"/>
      <c r="N702" s="135"/>
      <c r="O702" s="108"/>
    </row>
    <row r="703" spans="2:15" ht="12.75" customHeight="1">
      <c r="B703" s="59"/>
      <c r="C703" s="59"/>
      <c r="D703" s="61"/>
      <c r="E703" s="45" t="s">
        <v>214</v>
      </c>
      <c r="F703" s="48"/>
      <c r="G703" s="48"/>
      <c r="H703" s="48"/>
      <c r="I703" s="48"/>
      <c r="J703" s="48"/>
      <c r="K703" s="62"/>
      <c r="L703" s="24"/>
      <c r="M703" s="60"/>
      <c r="N703" s="135"/>
      <c r="O703" s="108"/>
    </row>
    <row r="704" spans="2:15" ht="12.75" customHeight="1">
      <c r="B704" s="59"/>
      <c r="C704" s="59"/>
      <c r="D704" s="44">
        <v>3</v>
      </c>
      <c r="E704" s="48" t="s">
        <v>40</v>
      </c>
      <c r="F704" s="48"/>
      <c r="G704" s="48"/>
      <c r="H704" s="48"/>
      <c r="I704" s="48"/>
      <c r="J704" s="46">
        <f>J705</f>
        <v>2324.7</v>
      </c>
      <c r="K704" s="46">
        <f>K705</f>
        <v>1000</v>
      </c>
      <c r="L704" s="46">
        <v>1000</v>
      </c>
      <c r="M704" s="46">
        <f>M705</f>
        <v>0</v>
      </c>
      <c r="N704" s="135">
        <f>M704/J704</f>
        <v>0</v>
      </c>
      <c r="O704" s="135">
        <f t="shared" si="58"/>
        <v>0</v>
      </c>
    </row>
    <row r="705" spans="2:15" ht="12.75" customHeight="1">
      <c r="B705" s="59"/>
      <c r="C705" s="59"/>
      <c r="D705" s="44">
        <v>38</v>
      </c>
      <c r="E705" s="48" t="s">
        <v>77</v>
      </c>
      <c r="F705" s="48"/>
      <c r="G705" s="48"/>
      <c r="H705" s="48"/>
      <c r="I705" s="48"/>
      <c r="J705" s="50">
        <f>J706</f>
        <v>2324.7</v>
      </c>
      <c r="K705" s="62">
        <f>K706</f>
        <v>1000</v>
      </c>
      <c r="L705" s="62">
        <v>1000</v>
      </c>
      <c r="M705" s="62">
        <f>M706</f>
        <v>0</v>
      </c>
      <c r="N705" s="110">
        <f>M705/J705</f>
        <v>0</v>
      </c>
      <c r="O705" s="108">
        <f t="shared" si="58"/>
        <v>0</v>
      </c>
    </row>
    <row r="706" spans="2:15" ht="12.75" customHeight="1">
      <c r="B706" s="59"/>
      <c r="C706" s="59"/>
      <c r="D706" s="61">
        <v>381</v>
      </c>
      <c r="E706" s="48" t="s">
        <v>56</v>
      </c>
      <c r="F706" s="48"/>
      <c r="G706" s="48"/>
      <c r="H706" s="48"/>
      <c r="I706" s="48"/>
      <c r="J706" s="50">
        <f>J707</f>
        <v>2324.7</v>
      </c>
      <c r="K706" s="62">
        <v>1000</v>
      </c>
      <c r="L706" s="62">
        <v>1000</v>
      </c>
      <c r="M706" s="62">
        <v>0</v>
      </c>
      <c r="N706" s="110">
        <f>M706/J706</f>
        <v>0</v>
      </c>
      <c r="O706" s="108">
        <f t="shared" si="58"/>
        <v>0</v>
      </c>
    </row>
    <row r="707" spans="2:15" ht="12.75" customHeight="1">
      <c r="B707" s="59"/>
      <c r="C707" s="59"/>
      <c r="D707" s="61">
        <v>3811</v>
      </c>
      <c r="E707" s="48" t="s">
        <v>243</v>
      </c>
      <c r="F707" s="48"/>
      <c r="G707" s="48"/>
      <c r="H707" s="48"/>
      <c r="I707" s="48"/>
      <c r="J707" s="50">
        <v>2324.7</v>
      </c>
      <c r="K707" s="62">
        <v>1000</v>
      </c>
      <c r="L707" s="62">
        <v>1000</v>
      </c>
      <c r="M707" s="62">
        <v>0</v>
      </c>
      <c r="N707" s="110">
        <f>M707/J707</f>
        <v>0</v>
      </c>
      <c r="O707" s="108">
        <f t="shared" si="58"/>
        <v>0</v>
      </c>
    </row>
    <row r="708" spans="2:15" ht="12.75" customHeight="1">
      <c r="B708" s="59"/>
      <c r="C708" s="59"/>
      <c r="D708" s="61"/>
      <c r="E708" s="69" t="s">
        <v>215</v>
      </c>
      <c r="F708" s="69"/>
      <c r="G708" s="69"/>
      <c r="H708" s="69"/>
      <c r="I708" s="69"/>
      <c r="J708" s="69"/>
      <c r="K708" s="23"/>
      <c r="L708" s="90"/>
      <c r="M708" s="91"/>
      <c r="N708" s="135"/>
      <c r="O708" s="108"/>
    </row>
    <row r="709" spans="2:15" ht="12.75" customHeight="1">
      <c r="B709" s="59"/>
      <c r="C709" s="59"/>
      <c r="D709" s="44">
        <v>3</v>
      </c>
      <c r="E709" s="48" t="s">
        <v>40</v>
      </c>
      <c r="F709" s="48"/>
      <c r="G709" s="48"/>
      <c r="H709" s="48"/>
      <c r="I709" s="48"/>
      <c r="J709" s="46">
        <v>0</v>
      </c>
      <c r="K709" s="46">
        <f>K710</f>
        <v>500</v>
      </c>
      <c r="L709" s="46">
        <v>500</v>
      </c>
      <c r="M709" s="46">
        <f>M710</f>
        <v>0</v>
      </c>
      <c r="N709" s="135">
        <v>0</v>
      </c>
      <c r="O709" s="135">
        <f t="shared" si="58"/>
        <v>0</v>
      </c>
    </row>
    <row r="710" spans="2:15" ht="12.75" customHeight="1">
      <c r="B710" s="59"/>
      <c r="C710" s="59"/>
      <c r="D710" s="44">
        <v>38</v>
      </c>
      <c r="E710" s="48" t="s">
        <v>77</v>
      </c>
      <c r="F710" s="48"/>
      <c r="G710" s="48"/>
      <c r="H710" s="48"/>
      <c r="I710" s="48"/>
      <c r="J710" s="50">
        <v>0</v>
      </c>
      <c r="K710" s="50">
        <f>K711</f>
        <v>500</v>
      </c>
      <c r="L710" s="62">
        <v>500</v>
      </c>
      <c r="M710" s="62">
        <f>M711</f>
        <v>0</v>
      </c>
      <c r="N710" s="110">
        <v>0</v>
      </c>
      <c r="O710" s="108">
        <f t="shared" si="58"/>
        <v>0</v>
      </c>
    </row>
    <row r="711" spans="2:15" ht="12.75" customHeight="1">
      <c r="B711" s="59"/>
      <c r="C711" s="59"/>
      <c r="D711" s="61">
        <v>383</v>
      </c>
      <c r="E711" s="48" t="s">
        <v>57</v>
      </c>
      <c r="F711" s="48"/>
      <c r="G711" s="48"/>
      <c r="H711" s="48"/>
      <c r="I711" s="48"/>
      <c r="J711" s="50">
        <v>0</v>
      </c>
      <c r="K711" s="50">
        <v>500</v>
      </c>
      <c r="L711" s="62">
        <v>500</v>
      </c>
      <c r="M711" s="62">
        <v>0</v>
      </c>
      <c r="N711" s="110">
        <v>0</v>
      </c>
      <c r="O711" s="108">
        <f t="shared" si="58"/>
        <v>0</v>
      </c>
    </row>
    <row r="712" spans="2:15" ht="12.75" customHeight="1">
      <c r="B712" s="59"/>
      <c r="C712" s="59"/>
      <c r="D712" s="61">
        <v>3831</v>
      </c>
      <c r="E712" s="72" t="s">
        <v>242</v>
      </c>
      <c r="F712" s="24"/>
      <c r="G712" s="24"/>
      <c r="H712" s="24"/>
      <c r="I712" s="24"/>
      <c r="J712" s="62">
        <v>0</v>
      </c>
      <c r="K712" s="50">
        <v>500</v>
      </c>
      <c r="L712" s="62">
        <v>500</v>
      </c>
      <c r="M712" s="62">
        <v>0</v>
      </c>
      <c r="N712" s="110">
        <v>0</v>
      </c>
      <c r="O712" s="108">
        <f t="shared" si="58"/>
        <v>0</v>
      </c>
    </row>
    <row r="713" spans="2:15" ht="12.75" customHeight="1">
      <c r="B713" s="59"/>
      <c r="C713" s="59"/>
      <c r="D713" s="65"/>
      <c r="E713" s="93"/>
      <c r="F713" s="59"/>
      <c r="G713" s="59"/>
      <c r="H713" s="59"/>
      <c r="I713" s="59"/>
      <c r="J713" s="67"/>
      <c r="K713" s="92"/>
      <c r="L713" s="2"/>
      <c r="M713" s="67"/>
      <c r="N713" s="141"/>
      <c r="O713" s="139"/>
    </row>
    <row r="714" spans="4:15" ht="12.75" customHeight="1">
      <c r="D714" s="14"/>
      <c r="E714" s="10" t="s">
        <v>163</v>
      </c>
      <c r="J714" s="2">
        <f>J720+J727+J734+J741+J756+J746+J761+J781+J786+J771+J268+J766</f>
        <v>437031.66000000003</v>
      </c>
      <c r="K714" s="2">
        <f>K720+K727+K734+K741+K756+K746+K761+K781+K786+K771+K268+K766</f>
        <v>1049000</v>
      </c>
      <c r="L714" s="2">
        <f>L720+L771+L727+L734+L741+L756+L761+L781+L786+L766+L746</f>
        <v>590000</v>
      </c>
      <c r="M714" s="2">
        <f>M720+M727+M734+M741+M756+M746+M761+M781+M786+M771+M766</f>
        <v>504725.70999999996</v>
      </c>
      <c r="N714" s="140">
        <f>M714/J714</f>
        <v>1.1548950709886783</v>
      </c>
      <c r="O714" s="118">
        <f t="shared" si="58"/>
        <v>0.8554673050847457</v>
      </c>
    </row>
    <row r="715" spans="4:15" ht="12.75" customHeight="1">
      <c r="D715" s="14"/>
      <c r="E715" s="10" t="s">
        <v>164</v>
      </c>
      <c r="N715" s="142"/>
      <c r="O715" s="118"/>
    </row>
    <row r="716" spans="4:15" ht="12.75" customHeight="1">
      <c r="D716" s="14"/>
      <c r="E716" s="10" t="s">
        <v>165</v>
      </c>
      <c r="N716" s="142"/>
      <c r="O716" s="118"/>
    </row>
    <row r="717" spans="4:15" s="10" customFormat="1" ht="12.75" customHeight="1">
      <c r="D717" s="53"/>
      <c r="E717" s="10" t="s">
        <v>166</v>
      </c>
      <c r="K717" s="12"/>
      <c r="N717" s="142"/>
      <c r="O717" s="56">
        <v>20</v>
      </c>
    </row>
    <row r="718" spans="4:15" ht="12.75" customHeight="1">
      <c r="D718" s="49"/>
      <c r="E718" s="45" t="s">
        <v>216</v>
      </c>
      <c r="F718" s="48"/>
      <c r="G718" s="48"/>
      <c r="H718" s="48"/>
      <c r="I718" s="48"/>
      <c r="J718" s="48"/>
      <c r="K718" s="50"/>
      <c r="L718" s="48"/>
      <c r="M718" s="48"/>
      <c r="N718" s="135"/>
      <c r="O718" s="110"/>
    </row>
    <row r="719" spans="2:15" ht="12.75" customHeight="1">
      <c r="B719" s="59"/>
      <c r="C719" s="59"/>
      <c r="D719" s="49"/>
      <c r="E719" s="45" t="s">
        <v>217</v>
      </c>
      <c r="F719" s="48"/>
      <c r="G719" s="48"/>
      <c r="H719" s="48"/>
      <c r="I719" s="48"/>
      <c r="J719" s="48"/>
      <c r="K719" s="50"/>
      <c r="L719" s="48"/>
      <c r="M719" s="48"/>
      <c r="N719" s="135"/>
      <c r="O719" s="110"/>
    </row>
    <row r="720" spans="2:15" ht="12.75" customHeight="1">
      <c r="B720" s="59"/>
      <c r="C720" s="59"/>
      <c r="D720" s="44">
        <v>3</v>
      </c>
      <c r="E720" s="48" t="s">
        <v>40</v>
      </c>
      <c r="F720" s="48"/>
      <c r="G720" s="89"/>
      <c r="H720" s="89"/>
      <c r="I720" s="89"/>
      <c r="J720" s="46">
        <f>J721</f>
        <v>60717.21</v>
      </c>
      <c r="K720" s="46">
        <f>K721</f>
        <v>80000</v>
      </c>
      <c r="L720" s="46">
        <v>150000</v>
      </c>
      <c r="M720" s="46">
        <f>M721</f>
        <v>93512.1</v>
      </c>
      <c r="N720" s="135">
        <f aca="true" t="shared" si="59" ref="N720:N725">M720/J720</f>
        <v>1.5401251144444879</v>
      </c>
      <c r="O720" s="135">
        <f t="shared" si="58"/>
        <v>0.623414</v>
      </c>
    </row>
    <row r="721" spans="2:15" ht="12.75" customHeight="1">
      <c r="B721" s="59"/>
      <c r="C721" s="59"/>
      <c r="D721" s="44">
        <v>32</v>
      </c>
      <c r="E721" s="48" t="s">
        <v>45</v>
      </c>
      <c r="F721" s="48"/>
      <c r="G721" s="48"/>
      <c r="H721" s="48"/>
      <c r="I721" s="48"/>
      <c r="J721" s="50">
        <f>J722+J724</f>
        <v>60717.21</v>
      </c>
      <c r="K721" s="50">
        <f>K724+K722</f>
        <v>80000</v>
      </c>
      <c r="L721" s="50">
        <v>150000</v>
      </c>
      <c r="M721" s="50">
        <f>M722+M724</f>
        <v>93512.1</v>
      </c>
      <c r="N721" s="110">
        <f t="shared" si="59"/>
        <v>1.5401251144444879</v>
      </c>
      <c r="O721" s="110">
        <f t="shared" si="58"/>
        <v>0.623414</v>
      </c>
    </row>
    <row r="722" spans="2:15" ht="12.75" customHeight="1">
      <c r="B722" s="59"/>
      <c r="C722" s="59"/>
      <c r="D722" s="49">
        <v>323</v>
      </c>
      <c r="E722" s="48" t="s">
        <v>81</v>
      </c>
      <c r="F722" s="48"/>
      <c r="G722" s="48"/>
      <c r="H722" s="48"/>
      <c r="I722" s="48"/>
      <c r="J722" s="50">
        <f>J723</f>
        <v>28366.41</v>
      </c>
      <c r="K722" s="50">
        <v>60000</v>
      </c>
      <c r="L722" s="50">
        <v>75000</v>
      </c>
      <c r="M722" s="50">
        <v>30649.6</v>
      </c>
      <c r="N722" s="110">
        <f t="shared" si="59"/>
        <v>1.0804892124170806</v>
      </c>
      <c r="O722" s="110">
        <f t="shared" si="58"/>
        <v>0.4086613333333333</v>
      </c>
    </row>
    <row r="723" spans="2:15" ht="12.75" customHeight="1">
      <c r="B723" s="59"/>
      <c r="C723" s="59"/>
      <c r="D723" s="49">
        <v>3232</v>
      </c>
      <c r="E723" s="48" t="s">
        <v>239</v>
      </c>
      <c r="F723" s="48"/>
      <c r="G723" s="48"/>
      <c r="H723" s="48"/>
      <c r="I723" s="48"/>
      <c r="J723" s="50">
        <v>28366.41</v>
      </c>
      <c r="K723" s="50">
        <v>60000</v>
      </c>
      <c r="L723" s="50">
        <v>75000</v>
      </c>
      <c r="M723" s="50">
        <v>30649.6</v>
      </c>
      <c r="N723" s="110">
        <f t="shared" si="59"/>
        <v>1.0804892124170806</v>
      </c>
      <c r="O723" s="110">
        <f t="shared" si="58"/>
        <v>0.4086613333333333</v>
      </c>
    </row>
    <row r="724" spans="2:15" ht="12.75" customHeight="1">
      <c r="B724" s="59"/>
      <c r="C724" s="59"/>
      <c r="D724" s="49">
        <v>323</v>
      </c>
      <c r="E724" s="48" t="s">
        <v>167</v>
      </c>
      <c r="F724" s="48"/>
      <c r="G724" s="48"/>
      <c r="H724" s="48"/>
      <c r="I724" s="48"/>
      <c r="J724" s="50">
        <f>J725</f>
        <v>32350.8</v>
      </c>
      <c r="K724" s="50">
        <v>20000</v>
      </c>
      <c r="L724" s="50">
        <v>75000</v>
      </c>
      <c r="M724" s="50">
        <v>62862.5</v>
      </c>
      <c r="N724" s="110">
        <f t="shared" si="59"/>
        <v>1.9431513285606539</v>
      </c>
      <c r="O724" s="110">
        <f t="shared" si="58"/>
        <v>0.8381666666666666</v>
      </c>
    </row>
    <row r="725" spans="2:15" ht="12.75" customHeight="1">
      <c r="B725" s="59"/>
      <c r="C725" s="59"/>
      <c r="D725" s="49">
        <v>3232</v>
      </c>
      <c r="E725" s="48" t="s">
        <v>239</v>
      </c>
      <c r="F725" s="48"/>
      <c r="G725" s="48"/>
      <c r="H725" s="48"/>
      <c r="I725" s="48"/>
      <c r="J725" s="50">
        <v>32350.8</v>
      </c>
      <c r="K725" s="50">
        <v>20000</v>
      </c>
      <c r="L725" s="50">
        <v>75000</v>
      </c>
      <c r="M725" s="50">
        <v>62862.5</v>
      </c>
      <c r="N725" s="110">
        <f t="shared" si="59"/>
        <v>1.9431513285606539</v>
      </c>
      <c r="O725" s="110">
        <f t="shared" si="58"/>
        <v>0.8381666666666666</v>
      </c>
    </row>
    <row r="726" spans="2:15" ht="12.75" customHeight="1">
      <c r="B726" s="59"/>
      <c r="C726" s="59"/>
      <c r="D726" s="49"/>
      <c r="E726" s="45" t="s">
        <v>218</v>
      </c>
      <c r="F726" s="48"/>
      <c r="G726" s="48"/>
      <c r="H726" s="48"/>
      <c r="I726" s="48"/>
      <c r="J726" s="50"/>
      <c r="K726" s="50"/>
      <c r="L726" s="50"/>
      <c r="M726" s="50"/>
      <c r="N726" s="135"/>
      <c r="O726" s="110"/>
    </row>
    <row r="727" spans="2:15" ht="12.75" customHeight="1">
      <c r="B727" s="59"/>
      <c r="C727" s="59"/>
      <c r="D727" s="44">
        <v>3</v>
      </c>
      <c r="E727" s="48" t="s">
        <v>40</v>
      </c>
      <c r="F727" s="48"/>
      <c r="G727" s="48"/>
      <c r="H727" s="48"/>
      <c r="I727" s="48"/>
      <c r="J727" s="46">
        <f>J728</f>
        <v>6247.5</v>
      </c>
      <c r="K727" s="46">
        <f>K728</f>
        <v>15000</v>
      </c>
      <c r="L727" s="46">
        <f>L728</f>
        <v>15000</v>
      </c>
      <c r="M727" s="46">
        <f>M728</f>
        <v>12707.8</v>
      </c>
      <c r="N727" s="135">
        <f>M727/J727</f>
        <v>2.0340616246498597</v>
      </c>
      <c r="O727" s="135">
        <f t="shared" si="58"/>
        <v>0.8471866666666666</v>
      </c>
    </row>
    <row r="728" spans="2:15" ht="12.75" customHeight="1">
      <c r="B728" s="59"/>
      <c r="C728" s="59"/>
      <c r="D728" s="44">
        <v>32</v>
      </c>
      <c r="E728" s="48" t="s">
        <v>45</v>
      </c>
      <c r="F728" s="48"/>
      <c r="G728" s="48"/>
      <c r="H728" s="48"/>
      <c r="I728" s="48"/>
      <c r="J728" s="50">
        <f>J729+J731</f>
        <v>6247.5</v>
      </c>
      <c r="K728" s="50">
        <f>K729+K731</f>
        <v>15000</v>
      </c>
      <c r="L728" s="50">
        <f>L729+L731</f>
        <v>15000</v>
      </c>
      <c r="M728" s="50">
        <f>M729+M731</f>
        <v>12707.8</v>
      </c>
      <c r="N728" s="110">
        <f>M728/J728</f>
        <v>2.0340616246498597</v>
      </c>
      <c r="O728" s="110">
        <f t="shared" si="58"/>
        <v>0.8471866666666666</v>
      </c>
    </row>
    <row r="729" spans="2:15" ht="12.75" customHeight="1">
      <c r="B729" s="59"/>
      <c r="C729" s="59"/>
      <c r="D729" s="49">
        <v>323</v>
      </c>
      <c r="E729" s="48" t="s">
        <v>81</v>
      </c>
      <c r="F729" s="48"/>
      <c r="G729" s="48"/>
      <c r="H729" s="48"/>
      <c r="I729" s="48"/>
      <c r="J729" s="50">
        <f>J730</f>
        <v>6247.5</v>
      </c>
      <c r="K729" s="50">
        <v>15000</v>
      </c>
      <c r="L729" s="50">
        <f>L730</f>
        <v>12000</v>
      </c>
      <c r="M729" s="50">
        <f>M730</f>
        <v>9707</v>
      </c>
      <c r="N729" s="110">
        <f>M729/J729</f>
        <v>1.5537414965986394</v>
      </c>
      <c r="O729" s="110">
        <f t="shared" si="58"/>
        <v>0.8089166666666666</v>
      </c>
    </row>
    <row r="730" spans="2:15" ht="12.75" customHeight="1">
      <c r="B730" s="59"/>
      <c r="C730" s="59"/>
      <c r="D730" s="49">
        <v>3232</v>
      </c>
      <c r="E730" s="48" t="s">
        <v>239</v>
      </c>
      <c r="F730" s="48"/>
      <c r="G730" s="48"/>
      <c r="H730" s="48"/>
      <c r="I730" s="48"/>
      <c r="J730" s="50">
        <v>6247.5</v>
      </c>
      <c r="K730" s="50">
        <v>15000</v>
      </c>
      <c r="L730" s="50">
        <v>12000</v>
      </c>
      <c r="M730" s="50">
        <v>9707</v>
      </c>
      <c r="N730" s="110">
        <f>M730/J730</f>
        <v>1.5537414965986394</v>
      </c>
      <c r="O730" s="110">
        <f t="shared" si="58"/>
        <v>0.8089166666666666</v>
      </c>
    </row>
    <row r="731" spans="2:15" ht="12.75" customHeight="1">
      <c r="B731" s="59"/>
      <c r="C731" s="59"/>
      <c r="D731" s="49">
        <v>323</v>
      </c>
      <c r="E731" s="48" t="s">
        <v>232</v>
      </c>
      <c r="F731" s="48"/>
      <c r="G731" s="48"/>
      <c r="H731" s="48"/>
      <c r="I731" s="48"/>
      <c r="J731" s="50">
        <v>0</v>
      </c>
      <c r="K731" s="50">
        <v>0</v>
      </c>
      <c r="L731" s="50">
        <v>3000</v>
      </c>
      <c r="M731" s="50">
        <f>M732</f>
        <v>3000.8</v>
      </c>
      <c r="N731" s="110">
        <v>0</v>
      </c>
      <c r="O731" s="110">
        <f t="shared" si="58"/>
        <v>1.0002666666666666</v>
      </c>
    </row>
    <row r="732" spans="2:15" ht="12.75" customHeight="1">
      <c r="B732" s="59"/>
      <c r="C732" s="59"/>
      <c r="D732" s="49">
        <v>3232</v>
      </c>
      <c r="E732" s="72" t="s">
        <v>239</v>
      </c>
      <c r="F732" s="48"/>
      <c r="G732" s="48"/>
      <c r="H732" s="48"/>
      <c r="I732" s="48"/>
      <c r="J732" s="50">
        <v>0</v>
      </c>
      <c r="K732" s="50">
        <v>0</v>
      </c>
      <c r="L732" s="50">
        <v>3000</v>
      </c>
      <c r="M732" s="50">
        <v>3000.8</v>
      </c>
      <c r="N732" s="110">
        <v>0</v>
      </c>
      <c r="O732" s="110">
        <f t="shared" si="58"/>
        <v>1.0002666666666666</v>
      </c>
    </row>
    <row r="733" spans="2:15" ht="12.75" customHeight="1">
      <c r="B733" s="59"/>
      <c r="C733" s="59"/>
      <c r="D733" s="49"/>
      <c r="E733" s="45" t="s">
        <v>219</v>
      </c>
      <c r="F733" s="48"/>
      <c r="G733" s="48"/>
      <c r="H733" s="48"/>
      <c r="I733" s="48"/>
      <c r="J733" s="50"/>
      <c r="K733" s="50"/>
      <c r="L733" s="50"/>
      <c r="M733" s="50"/>
      <c r="N733" s="135"/>
      <c r="O733" s="110"/>
    </row>
    <row r="734" spans="2:15" ht="12.75" customHeight="1">
      <c r="B734" s="59"/>
      <c r="C734" s="59"/>
      <c r="D734" s="44">
        <v>3</v>
      </c>
      <c r="E734" s="48" t="s">
        <v>40</v>
      </c>
      <c r="F734" s="48"/>
      <c r="G734" s="48"/>
      <c r="H734" s="48"/>
      <c r="I734" s="48"/>
      <c r="J734" s="46">
        <f>J735</f>
        <v>71361.9</v>
      </c>
      <c r="K734" s="46">
        <f>K735</f>
        <v>80000</v>
      </c>
      <c r="L734" s="46">
        <f>L735</f>
        <v>85000</v>
      </c>
      <c r="M734" s="46">
        <f>M735</f>
        <v>70504.96</v>
      </c>
      <c r="N734" s="135">
        <f>M734/J734</f>
        <v>0.9879916313887385</v>
      </c>
      <c r="O734" s="135">
        <f t="shared" si="58"/>
        <v>0.8294701176470589</v>
      </c>
    </row>
    <row r="735" spans="2:15" ht="12.75" customHeight="1">
      <c r="B735" s="59"/>
      <c r="C735" s="59"/>
      <c r="D735" s="44">
        <v>32</v>
      </c>
      <c r="E735" s="48" t="s">
        <v>45</v>
      </c>
      <c r="F735" s="48"/>
      <c r="G735" s="48"/>
      <c r="H735" s="48"/>
      <c r="I735" s="48"/>
      <c r="J735" s="50">
        <f>J736+J738</f>
        <v>71361.9</v>
      </c>
      <c r="K735" s="50">
        <f>K736+K738</f>
        <v>80000</v>
      </c>
      <c r="L735" s="50">
        <f>L736+L738</f>
        <v>85000</v>
      </c>
      <c r="M735" s="50">
        <f>M736+M738</f>
        <v>70504.96</v>
      </c>
      <c r="N735" s="110">
        <f>M735/J735</f>
        <v>0.9879916313887385</v>
      </c>
      <c r="O735" s="110">
        <f t="shared" si="58"/>
        <v>0.8294701176470589</v>
      </c>
    </row>
    <row r="736" spans="2:15" ht="12.75" customHeight="1">
      <c r="B736" s="59"/>
      <c r="C736" s="59"/>
      <c r="D736" s="49">
        <v>322</v>
      </c>
      <c r="E736" s="48" t="s">
        <v>47</v>
      </c>
      <c r="F736" s="48"/>
      <c r="G736" s="36"/>
      <c r="H736" s="48"/>
      <c r="I736" s="48"/>
      <c r="J736" s="50">
        <f>J737</f>
        <v>71361.9</v>
      </c>
      <c r="K736" s="50">
        <v>75000</v>
      </c>
      <c r="L736" s="50">
        <f>L737</f>
        <v>70000</v>
      </c>
      <c r="M736" s="50">
        <f>M737</f>
        <v>58382.37</v>
      </c>
      <c r="N736" s="110">
        <f>M736/J736</f>
        <v>0.8181168102306694</v>
      </c>
      <c r="O736" s="110">
        <f t="shared" si="58"/>
        <v>0.8340338571428572</v>
      </c>
    </row>
    <row r="737" spans="2:15" ht="12.75" customHeight="1">
      <c r="B737" s="59"/>
      <c r="C737" s="59"/>
      <c r="D737" s="49">
        <v>3223</v>
      </c>
      <c r="E737" s="48" t="s">
        <v>241</v>
      </c>
      <c r="F737" s="48"/>
      <c r="G737" s="36"/>
      <c r="H737" s="48"/>
      <c r="I737" s="48"/>
      <c r="J737" s="50">
        <v>71361.9</v>
      </c>
      <c r="K737" s="50">
        <v>75000</v>
      </c>
      <c r="L737" s="50">
        <v>70000</v>
      </c>
      <c r="M737" s="50">
        <v>58382.37</v>
      </c>
      <c r="N737" s="110">
        <f>M737/J737</f>
        <v>0.8181168102306694</v>
      </c>
      <c r="O737" s="110">
        <f t="shared" si="58"/>
        <v>0.8340338571428572</v>
      </c>
    </row>
    <row r="738" spans="2:15" ht="12.75" customHeight="1">
      <c r="B738" s="59"/>
      <c r="C738" s="59"/>
      <c r="D738" s="49">
        <v>323</v>
      </c>
      <c r="E738" s="48" t="s">
        <v>48</v>
      </c>
      <c r="F738" s="48"/>
      <c r="G738" s="48"/>
      <c r="H738" s="48"/>
      <c r="I738" s="48"/>
      <c r="J738" s="50">
        <v>0</v>
      </c>
      <c r="K738" s="50">
        <v>5000</v>
      </c>
      <c r="L738" s="50">
        <f>L739</f>
        <v>15000</v>
      </c>
      <c r="M738" s="50">
        <f>M739</f>
        <v>12122.59</v>
      </c>
      <c r="N738" s="110">
        <v>0</v>
      </c>
      <c r="O738" s="110">
        <f t="shared" si="58"/>
        <v>0.8081726666666667</v>
      </c>
    </row>
    <row r="739" spans="2:15" ht="12.75" customHeight="1">
      <c r="B739" s="59"/>
      <c r="C739" s="59"/>
      <c r="D739" s="49">
        <v>3232</v>
      </c>
      <c r="E739" s="48" t="s">
        <v>239</v>
      </c>
      <c r="F739" s="48"/>
      <c r="G739" s="48"/>
      <c r="H739" s="48"/>
      <c r="I739" s="48"/>
      <c r="J739" s="50">
        <v>0</v>
      </c>
      <c r="K739" s="50">
        <v>5000</v>
      </c>
      <c r="L739" s="50">
        <v>15000</v>
      </c>
      <c r="M739" s="50">
        <v>12122.59</v>
      </c>
      <c r="N739" s="110">
        <v>0</v>
      </c>
      <c r="O739" s="110">
        <f t="shared" si="58"/>
        <v>0.8081726666666667</v>
      </c>
    </row>
    <row r="740" spans="4:15" ht="12.75" customHeight="1">
      <c r="D740" s="49"/>
      <c r="E740" s="71" t="s">
        <v>220</v>
      </c>
      <c r="F740" s="48"/>
      <c r="G740" s="48"/>
      <c r="H740" s="48"/>
      <c r="I740" s="48"/>
      <c r="J740" s="50"/>
      <c r="K740" s="50"/>
      <c r="L740" s="50"/>
      <c r="M740" s="50"/>
      <c r="N740" s="110"/>
      <c r="O740" s="110"/>
    </row>
    <row r="741" spans="2:15" ht="12.75" customHeight="1">
      <c r="B741" s="59"/>
      <c r="C741" s="59"/>
      <c r="D741" s="44">
        <v>3</v>
      </c>
      <c r="E741" s="72" t="s">
        <v>40</v>
      </c>
      <c r="F741" s="48"/>
      <c r="G741" s="48"/>
      <c r="H741" s="48"/>
      <c r="I741" s="48"/>
      <c r="J741" s="46">
        <f aca="true" t="shared" si="60" ref="J741:M742">J742</f>
        <v>68448.51</v>
      </c>
      <c r="K741" s="46">
        <f t="shared" si="60"/>
        <v>100000</v>
      </c>
      <c r="L741" s="46">
        <f t="shared" si="60"/>
        <v>83000</v>
      </c>
      <c r="M741" s="46">
        <f t="shared" si="60"/>
        <v>82753.75</v>
      </c>
      <c r="N741" s="110">
        <f>M741/J741</f>
        <v>1.2089927158385188</v>
      </c>
      <c r="O741" s="135">
        <f t="shared" si="58"/>
        <v>0.9970331325301205</v>
      </c>
    </row>
    <row r="742" spans="2:15" ht="12.75" customHeight="1">
      <c r="B742" s="59"/>
      <c r="C742" s="59"/>
      <c r="D742" s="44">
        <v>32</v>
      </c>
      <c r="E742" s="72" t="s">
        <v>45</v>
      </c>
      <c r="F742" s="48"/>
      <c r="G742" s="48"/>
      <c r="H742" s="48"/>
      <c r="I742" s="48"/>
      <c r="J742" s="50">
        <f t="shared" si="60"/>
        <v>68448.51</v>
      </c>
      <c r="K742" s="50">
        <f t="shared" si="60"/>
        <v>100000</v>
      </c>
      <c r="L742" s="50">
        <f t="shared" si="60"/>
        <v>83000</v>
      </c>
      <c r="M742" s="50">
        <f t="shared" si="60"/>
        <v>82753.75</v>
      </c>
      <c r="N742" s="110">
        <f>M742/J742</f>
        <v>1.2089927158385188</v>
      </c>
      <c r="O742" s="110">
        <f t="shared" si="58"/>
        <v>0.9970331325301205</v>
      </c>
    </row>
    <row r="743" spans="2:15" ht="12.75" customHeight="1">
      <c r="B743" s="59"/>
      <c r="C743" s="59"/>
      <c r="D743" s="49">
        <v>323</v>
      </c>
      <c r="E743" s="72" t="s">
        <v>168</v>
      </c>
      <c r="F743" s="48"/>
      <c r="G743" s="48"/>
      <c r="H743" s="48"/>
      <c r="I743" s="48"/>
      <c r="J743" s="50">
        <f>J744</f>
        <v>68448.51</v>
      </c>
      <c r="K743" s="50">
        <v>100000</v>
      </c>
      <c r="L743" s="50">
        <f>L744</f>
        <v>83000</v>
      </c>
      <c r="M743" s="50">
        <f>M744</f>
        <v>82753.75</v>
      </c>
      <c r="N743" s="110">
        <f>M743/J743</f>
        <v>1.2089927158385188</v>
      </c>
      <c r="O743" s="110">
        <f t="shared" si="58"/>
        <v>0.9970331325301205</v>
      </c>
    </row>
    <row r="744" spans="2:15" ht="12.75" customHeight="1">
      <c r="B744" s="59"/>
      <c r="C744" s="59"/>
      <c r="D744" s="49">
        <v>3232</v>
      </c>
      <c r="E744" s="72" t="s">
        <v>239</v>
      </c>
      <c r="F744" s="48"/>
      <c r="G744" s="48"/>
      <c r="H744" s="48"/>
      <c r="I744" s="48"/>
      <c r="J744" s="50">
        <v>68448.51</v>
      </c>
      <c r="K744" s="50">
        <v>100000</v>
      </c>
      <c r="L744" s="50">
        <v>83000</v>
      </c>
      <c r="M744" s="50">
        <v>82753.75</v>
      </c>
      <c r="N744" s="110">
        <f>M744/J744</f>
        <v>1.2089927158385188</v>
      </c>
      <c r="O744" s="110">
        <f t="shared" si="58"/>
        <v>0.9970331325301205</v>
      </c>
    </row>
    <row r="745" spans="2:15" ht="12.75" customHeight="1">
      <c r="B745" s="161"/>
      <c r="C745" s="161"/>
      <c r="D745" s="49"/>
      <c r="E745" s="69" t="s">
        <v>221</v>
      </c>
      <c r="F745" s="89"/>
      <c r="G745" s="89"/>
      <c r="H745" s="89"/>
      <c r="I745" s="89"/>
      <c r="J745" s="50"/>
      <c r="K745" s="35"/>
      <c r="L745" s="50"/>
      <c r="M745" s="50"/>
      <c r="N745" s="135"/>
      <c r="O745" s="110"/>
    </row>
    <row r="746" spans="2:15" ht="12.75" customHeight="1">
      <c r="B746" s="161"/>
      <c r="C746" s="161"/>
      <c r="D746" s="44">
        <v>4</v>
      </c>
      <c r="E746" s="70" t="s">
        <v>58</v>
      </c>
      <c r="F746" s="89"/>
      <c r="G746" s="89"/>
      <c r="H746" s="89"/>
      <c r="I746" s="89"/>
      <c r="J746" s="46">
        <f aca="true" t="shared" si="61" ref="J746:M747">J747</f>
        <v>85057.58</v>
      </c>
      <c r="K746" s="23">
        <f t="shared" si="61"/>
        <v>150000</v>
      </c>
      <c r="L746" s="23">
        <f t="shared" si="61"/>
        <v>0</v>
      </c>
      <c r="M746" s="23">
        <f t="shared" si="61"/>
        <v>0</v>
      </c>
      <c r="N746" s="135">
        <f>M746/J746</f>
        <v>0</v>
      </c>
      <c r="O746" s="135">
        <v>0</v>
      </c>
    </row>
    <row r="747" spans="2:15" ht="12.75" customHeight="1">
      <c r="B747" s="161"/>
      <c r="C747" s="161"/>
      <c r="D747" s="44">
        <v>41</v>
      </c>
      <c r="E747" s="70" t="s">
        <v>95</v>
      </c>
      <c r="F747" s="89"/>
      <c r="G747" s="89"/>
      <c r="H747" s="89"/>
      <c r="I747" s="89"/>
      <c r="J747" s="50">
        <f t="shared" si="61"/>
        <v>85057.58</v>
      </c>
      <c r="K747" s="35">
        <f t="shared" si="61"/>
        <v>150000</v>
      </c>
      <c r="L747" s="50">
        <f t="shared" si="61"/>
        <v>0</v>
      </c>
      <c r="M747" s="50">
        <f t="shared" si="61"/>
        <v>0</v>
      </c>
      <c r="N747" s="110">
        <f>M747/J747</f>
        <v>0</v>
      </c>
      <c r="O747" s="110">
        <v>0</v>
      </c>
    </row>
    <row r="748" spans="2:15" ht="12.75" customHeight="1">
      <c r="B748" s="161"/>
      <c r="C748" s="161"/>
      <c r="D748" s="49">
        <v>412</v>
      </c>
      <c r="E748" s="70" t="s">
        <v>61</v>
      </c>
      <c r="F748" s="89"/>
      <c r="G748" s="89"/>
      <c r="H748" s="89"/>
      <c r="I748" s="89"/>
      <c r="J748" s="50">
        <f>J749</f>
        <v>85057.58</v>
      </c>
      <c r="K748" s="35">
        <v>150000</v>
      </c>
      <c r="L748" s="50">
        <f>L749</f>
        <v>0</v>
      </c>
      <c r="M748" s="50">
        <v>0</v>
      </c>
      <c r="N748" s="110">
        <f>M748/J748</f>
        <v>0</v>
      </c>
      <c r="O748" s="110">
        <v>0</v>
      </c>
    </row>
    <row r="749" spans="2:15" ht="12.75" customHeight="1">
      <c r="B749" s="161"/>
      <c r="C749" s="161"/>
      <c r="D749" s="49">
        <v>4126</v>
      </c>
      <c r="E749" s="95" t="s">
        <v>240</v>
      </c>
      <c r="F749" s="48"/>
      <c r="G749" s="48"/>
      <c r="H749" s="48"/>
      <c r="I749" s="48"/>
      <c r="J749" s="50">
        <v>85057.58</v>
      </c>
      <c r="K749" s="35">
        <v>150000</v>
      </c>
      <c r="L749" s="50">
        <v>0</v>
      </c>
      <c r="M749" s="50">
        <v>0</v>
      </c>
      <c r="N749" s="110">
        <f>M749/J749</f>
        <v>0</v>
      </c>
      <c r="O749" s="110">
        <v>0</v>
      </c>
    </row>
    <row r="750" spans="2:15" ht="12.75" customHeight="1">
      <c r="B750" s="161"/>
      <c r="C750" s="161"/>
      <c r="D750" s="217"/>
      <c r="E750" s="218"/>
      <c r="F750" s="161"/>
      <c r="G750" s="161"/>
      <c r="H750" s="161"/>
      <c r="I750" s="161"/>
      <c r="J750" s="219"/>
      <c r="K750" s="220"/>
      <c r="L750" s="219"/>
      <c r="M750" s="219"/>
      <c r="N750" s="221"/>
      <c r="O750" s="221"/>
    </row>
    <row r="751" spans="4:15" ht="12.75" customHeight="1">
      <c r="D751" s="14"/>
      <c r="E751" s="10" t="s">
        <v>169</v>
      </c>
      <c r="G751" s="84"/>
      <c r="O751" s="118"/>
    </row>
    <row r="752" spans="4:15" ht="12.75" customHeight="1">
      <c r="D752" s="14"/>
      <c r="E752" s="10" t="s">
        <v>165</v>
      </c>
      <c r="G752" s="84"/>
      <c r="O752" s="118"/>
    </row>
    <row r="753" spans="4:15" ht="12.75" customHeight="1">
      <c r="D753" s="14"/>
      <c r="E753" s="10" t="s">
        <v>170</v>
      </c>
      <c r="G753" s="54"/>
      <c r="O753" s="118"/>
    </row>
    <row r="754" spans="4:15" ht="12.75" customHeight="1">
      <c r="D754" s="115"/>
      <c r="E754" s="83" t="s">
        <v>222</v>
      </c>
      <c r="F754" s="59"/>
      <c r="G754" s="54"/>
      <c r="H754" s="59"/>
      <c r="I754" s="59"/>
      <c r="J754" s="59"/>
      <c r="K754" s="67"/>
      <c r="L754" s="59"/>
      <c r="M754" s="59"/>
      <c r="N754" s="59"/>
      <c r="O754" s="56">
        <v>21</v>
      </c>
    </row>
    <row r="755" spans="2:15" ht="12.75" customHeight="1">
      <c r="B755" s="59"/>
      <c r="C755" s="59"/>
      <c r="D755" s="49"/>
      <c r="E755" s="94" t="s">
        <v>223</v>
      </c>
      <c r="F755" s="89"/>
      <c r="G755" s="89"/>
      <c r="H755" s="89"/>
      <c r="I755" s="89"/>
      <c r="J755" s="48"/>
      <c r="K755" s="35"/>
      <c r="L755" s="48"/>
      <c r="M755" s="75"/>
      <c r="N755" s="75"/>
      <c r="O755" s="110"/>
    </row>
    <row r="756" spans="4:15" ht="12.75" customHeight="1">
      <c r="D756" s="44">
        <v>4</v>
      </c>
      <c r="E756" s="95" t="s">
        <v>58</v>
      </c>
      <c r="F756" s="48"/>
      <c r="G756" s="48"/>
      <c r="H756" s="48"/>
      <c r="I756" s="48"/>
      <c r="J756" s="46">
        <v>0</v>
      </c>
      <c r="K756" s="46">
        <f aca="true" t="shared" si="62" ref="K756:M757">K757</f>
        <v>86000</v>
      </c>
      <c r="L756" s="46">
        <f t="shared" si="62"/>
        <v>82000</v>
      </c>
      <c r="M756" s="46">
        <f t="shared" si="62"/>
        <v>81937.5</v>
      </c>
      <c r="N756" s="135">
        <v>0</v>
      </c>
      <c r="O756" s="135">
        <f>M756/L756</f>
        <v>0.9992378048780488</v>
      </c>
    </row>
    <row r="757" spans="4:15" ht="12.75" customHeight="1">
      <c r="D757" s="44">
        <v>41</v>
      </c>
      <c r="E757" s="95" t="s">
        <v>59</v>
      </c>
      <c r="F757" s="48"/>
      <c r="G757" s="48"/>
      <c r="H757" s="48"/>
      <c r="I757" s="48"/>
      <c r="J757" s="50">
        <v>0</v>
      </c>
      <c r="K757" s="50">
        <f t="shared" si="62"/>
        <v>86000</v>
      </c>
      <c r="L757" s="50">
        <f t="shared" si="62"/>
        <v>82000</v>
      </c>
      <c r="M757" s="50">
        <f t="shared" si="62"/>
        <v>81937.5</v>
      </c>
      <c r="N757" s="110">
        <v>0</v>
      </c>
      <c r="O757" s="110">
        <f aca="true" t="shared" si="63" ref="O757:O764">M757/L757</f>
        <v>0.9992378048780488</v>
      </c>
    </row>
    <row r="758" spans="4:15" ht="12.75" customHeight="1">
      <c r="D758" s="49">
        <v>412</v>
      </c>
      <c r="E758" s="95" t="s">
        <v>61</v>
      </c>
      <c r="F758" s="48"/>
      <c r="G758" s="48"/>
      <c r="H758" s="48"/>
      <c r="I758" s="48"/>
      <c r="J758" s="50">
        <v>0</v>
      </c>
      <c r="K758" s="50">
        <v>86000</v>
      </c>
      <c r="L758" s="50">
        <f>L759</f>
        <v>82000</v>
      </c>
      <c r="M758" s="50">
        <v>81937.5</v>
      </c>
      <c r="N758" s="110">
        <v>0</v>
      </c>
      <c r="O758" s="110">
        <f t="shared" si="63"/>
        <v>0.9992378048780488</v>
      </c>
    </row>
    <row r="759" spans="4:15" ht="12.75" customHeight="1">
      <c r="D759" s="49">
        <v>4126</v>
      </c>
      <c r="E759" s="95" t="s">
        <v>240</v>
      </c>
      <c r="F759" s="48"/>
      <c r="G759" s="48"/>
      <c r="H759" s="48"/>
      <c r="I759" s="48"/>
      <c r="J759" s="50">
        <v>0</v>
      </c>
      <c r="K759" s="50">
        <v>86000</v>
      </c>
      <c r="L759" s="50">
        <v>82000</v>
      </c>
      <c r="M759" s="50">
        <v>81937.5</v>
      </c>
      <c r="N759" s="110">
        <v>0</v>
      </c>
      <c r="O759" s="110">
        <f t="shared" si="63"/>
        <v>0.9992378048780488</v>
      </c>
    </row>
    <row r="760" spans="2:15" ht="12.75" customHeight="1">
      <c r="B760" s="59"/>
      <c r="C760" s="59"/>
      <c r="D760" s="49"/>
      <c r="E760" s="71" t="s">
        <v>224</v>
      </c>
      <c r="F760" s="48"/>
      <c r="G760" s="48"/>
      <c r="H760" s="48"/>
      <c r="I760" s="48"/>
      <c r="J760" s="50"/>
      <c r="K760" s="50"/>
      <c r="L760" s="50"/>
      <c r="M760" s="50"/>
      <c r="N760" s="135"/>
      <c r="O760" s="135"/>
    </row>
    <row r="761" spans="2:15" ht="12.75" customHeight="1">
      <c r="B761" s="59"/>
      <c r="C761" s="59"/>
      <c r="D761" s="44">
        <v>4</v>
      </c>
      <c r="E761" s="72" t="s">
        <v>58</v>
      </c>
      <c r="F761" s="48"/>
      <c r="G761" s="48"/>
      <c r="H761" s="48"/>
      <c r="I761" s="48"/>
      <c r="J761" s="46">
        <f>J762</f>
        <v>84120.63</v>
      </c>
      <c r="K761" s="46">
        <f>K762</f>
        <v>86000</v>
      </c>
      <c r="L761" s="46">
        <v>86000</v>
      </c>
      <c r="M761" s="46">
        <f>M762</f>
        <v>86000</v>
      </c>
      <c r="N761" s="110">
        <f>M761/J761</f>
        <v>1.0223413685798597</v>
      </c>
      <c r="O761" s="135">
        <f t="shared" si="63"/>
        <v>1</v>
      </c>
    </row>
    <row r="762" spans="2:15" ht="12.75" customHeight="1">
      <c r="B762" s="59"/>
      <c r="C762" s="59"/>
      <c r="D762" s="44">
        <v>42</v>
      </c>
      <c r="E762" s="72" t="s">
        <v>62</v>
      </c>
      <c r="F762" s="48"/>
      <c r="G762" s="48"/>
      <c r="H762" s="48"/>
      <c r="I762" s="48"/>
      <c r="J762" s="50">
        <f>J763</f>
        <v>84120.63</v>
      </c>
      <c r="K762" s="50">
        <f>K763</f>
        <v>86000</v>
      </c>
      <c r="L762" s="50">
        <v>86000</v>
      </c>
      <c r="M762" s="50">
        <f>M763</f>
        <v>86000</v>
      </c>
      <c r="N762" s="110">
        <f>M762/J762</f>
        <v>1.0223413685798597</v>
      </c>
      <c r="O762" s="110">
        <f t="shared" si="63"/>
        <v>1</v>
      </c>
    </row>
    <row r="763" spans="2:15" ht="12.75" customHeight="1">
      <c r="B763" s="59"/>
      <c r="C763" s="59"/>
      <c r="D763" s="49">
        <v>421</v>
      </c>
      <c r="E763" s="72" t="s">
        <v>63</v>
      </c>
      <c r="F763" s="48"/>
      <c r="G763" s="48"/>
      <c r="H763" s="48"/>
      <c r="I763" s="48"/>
      <c r="J763" s="50">
        <f>J764</f>
        <v>84120.63</v>
      </c>
      <c r="K763" s="50">
        <v>86000</v>
      </c>
      <c r="L763" s="50">
        <v>86000</v>
      </c>
      <c r="M763" s="50">
        <f>M764</f>
        <v>86000</v>
      </c>
      <c r="N763" s="110">
        <f>M763/J763</f>
        <v>1.0223413685798597</v>
      </c>
      <c r="O763" s="110">
        <f t="shared" si="63"/>
        <v>1</v>
      </c>
    </row>
    <row r="764" spans="2:15" ht="12.75" customHeight="1">
      <c r="B764" s="59"/>
      <c r="C764" s="59"/>
      <c r="D764" s="49">
        <v>4214</v>
      </c>
      <c r="E764" s="72" t="s">
        <v>238</v>
      </c>
      <c r="F764" s="48"/>
      <c r="G764" s="48"/>
      <c r="H764" s="48"/>
      <c r="I764" s="48"/>
      <c r="J764" s="50">
        <v>84120.63</v>
      </c>
      <c r="K764" s="50">
        <v>86000</v>
      </c>
      <c r="L764" s="50">
        <v>86000</v>
      </c>
      <c r="M764" s="50">
        <v>86000</v>
      </c>
      <c r="N764" s="110">
        <f>M764/J764</f>
        <v>1.0223413685798597</v>
      </c>
      <c r="O764" s="110">
        <f t="shared" si="63"/>
        <v>1</v>
      </c>
    </row>
    <row r="765" spans="2:15" ht="12.75" customHeight="1">
      <c r="B765" s="59"/>
      <c r="C765" s="59"/>
      <c r="D765" s="49"/>
      <c r="E765" s="71" t="s">
        <v>231</v>
      </c>
      <c r="F765" s="48"/>
      <c r="G765" s="48"/>
      <c r="H765" s="48"/>
      <c r="I765" s="48"/>
      <c r="J765" s="50"/>
      <c r="K765" s="50"/>
      <c r="L765" s="50"/>
      <c r="M765" s="50"/>
      <c r="N765" s="110"/>
      <c r="O765" s="110"/>
    </row>
    <row r="766" spans="2:15" ht="12.75" customHeight="1">
      <c r="B766" s="59"/>
      <c r="C766" s="59"/>
      <c r="D766" s="44">
        <v>4</v>
      </c>
      <c r="E766" s="72" t="s">
        <v>58</v>
      </c>
      <c r="F766" s="48"/>
      <c r="G766" s="48"/>
      <c r="H766" s="48"/>
      <c r="I766" s="48"/>
      <c r="J766" s="46">
        <f aca="true" t="shared" si="64" ref="J766:M767">J767</f>
        <v>37734.58</v>
      </c>
      <c r="K766" s="46">
        <f t="shared" si="64"/>
        <v>75000</v>
      </c>
      <c r="L766" s="46">
        <f t="shared" si="64"/>
        <v>60000</v>
      </c>
      <c r="M766" s="46">
        <f t="shared" si="64"/>
        <v>59463.35</v>
      </c>
      <c r="N766" s="110">
        <f>M766/J766</f>
        <v>1.5758317702224325</v>
      </c>
      <c r="O766" s="135">
        <f>M766/L766</f>
        <v>0.9910558333333334</v>
      </c>
    </row>
    <row r="767" spans="2:15" ht="12.75" customHeight="1">
      <c r="B767" s="59"/>
      <c r="C767" s="59"/>
      <c r="D767" s="44">
        <v>42</v>
      </c>
      <c r="E767" s="72" t="s">
        <v>62</v>
      </c>
      <c r="F767" s="48"/>
      <c r="G767" s="48"/>
      <c r="H767" s="48"/>
      <c r="I767" s="48"/>
      <c r="J767" s="50">
        <f t="shared" si="64"/>
        <v>37734.58</v>
      </c>
      <c r="K767" s="50">
        <f t="shared" si="64"/>
        <v>75000</v>
      </c>
      <c r="L767" s="50">
        <f t="shared" si="64"/>
        <v>60000</v>
      </c>
      <c r="M767" s="50">
        <f t="shared" si="64"/>
        <v>59463.35</v>
      </c>
      <c r="N767" s="110">
        <f>M767/J767</f>
        <v>1.5758317702224325</v>
      </c>
      <c r="O767" s="110">
        <f>M767/L767</f>
        <v>0.9910558333333334</v>
      </c>
    </row>
    <row r="768" spans="2:15" ht="12.75" customHeight="1">
      <c r="B768" s="59"/>
      <c r="C768" s="59"/>
      <c r="D768" s="49">
        <v>421</v>
      </c>
      <c r="E768" s="72" t="s">
        <v>63</v>
      </c>
      <c r="F768" s="48"/>
      <c r="G768" s="48"/>
      <c r="H768" s="48"/>
      <c r="I768" s="48"/>
      <c r="J768" s="50">
        <f>J769</f>
        <v>37734.58</v>
      </c>
      <c r="K768" s="50">
        <v>75000</v>
      </c>
      <c r="L768" s="50">
        <f>L769</f>
        <v>60000</v>
      </c>
      <c r="M768" s="50">
        <v>59463.35</v>
      </c>
      <c r="N768" s="110">
        <f>M768/J768</f>
        <v>1.5758317702224325</v>
      </c>
      <c r="O768" s="110">
        <f>M768/L768</f>
        <v>0.9910558333333334</v>
      </c>
    </row>
    <row r="769" spans="4:15" ht="12.75" customHeight="1">
      <c r="D769" s="49">
        <v>4213</v>
      </c>
      <c r="E769" s="48" t="s">
        <v>327</v>
      </c>
      <c r="F769" s="48"/>
      <c r="G769" s="48"/>
      <c r="H769" s="48"/>
      <c r="I769" s="48"/>
      <c r="J769" s="50">
        <v>37734.58</v>
      </c>
      <c r="K769" s="50">
        <v>75000</v>
      </c>
      <c r="L769" s="50">
        <v>60000</v>
      </c>
      <c r="M769" s="50">
        <v>59463.35</v>
      </c>
      <c r="N769" s="110">
        <f>M769/J769</f>
        <v>1.5758317702224325</v>
      </c>
      <c r="O769" s="110">
        <f>M769/L769</f>
        <v>0.9910558333333334</v>
      </c>
    </row>
    <row r="770" spans="2:15" ht="12.75" customHeight="1">
      <c r="B770" s="59"/>
      <c r="C770" s="59"/>
      <c r="D770" s="49"/>
      <c r="E770" s="71" t="s">
        <v>321</v>
      </c>
      <c r="F770" s="48"/>
      <c r="G770" s="48"/>
      <c r="H770" s="48"/>
      <c r="I770" s="48"/>
      <c r="J770" s="48"/>
      <c r="K770" s="50"/>
      <c r="L770" s="48"/>
      <c r="M770" s="75"/>
      <c r="N770" s="135"/>
      <c r="O770" s="110"/>
    </row>
    <row r="771" spans="2:15" ht="12.75" customHeight="1">
      <c r="B771" s="59"/>
      <c r="C771" s="59"/>
      <c r="D771" s="44">
        <v>4</v>
      </c>
      <c r="E771" s="72" t="s">
        <v>58</v>
      </c>
      <c r="F771" s="48"/>
      <c r="G771" s="48"/>
      <c r="H771" s="48"/>
      <c r="I771" s="48"/>
      <c r="J771" s="46">
        <v>0</v>
      </c>
      <c r="K771" s="46">
        <f aca="true" t="shared" si="65" ref="K771:M772">K772</f>
        <v>150000</v>
      </c>
      <c r="L771" s="46">
        <f t="shared" si="65"/>
        <v>0</v>
      </c>
      <c r="M771" s="46">
        <f t="shared" si="65"/>
        <v>0</v>
      </c>
      <c r="N771" s="135">
        <v>0</v>
      </c>
      <c r="O771" s="135">
        <v>0</v>
      </c>
    </row>
    <row r="772" spans="2:15" ht="12.75" customHeight="1">
      <c r="B772" s="59"/>
      <c r="C772" s="59"/>
      <c r="D772" s="44">
        <v>42</v>
      </c>
      <c r="E772" s="72" t="s">
        <v>62</v>
      </c>
      <c r="F772" s="48"/>
      <c r="G772" s="48"/>
      <c r="H772" s="48"/>
      <c r="I772" s="48"/>
      <c r="J772" s="50">
        <v>0</v>
      </c>
      <c r="K772" s="50">
        <f t="shared" si="65"/>
        <v>150000</v>
      </c>
      <c r="L772" s="50">
        <f t="shared" si="65"/>
        <v>0</v>
      </c>
      <c r="M772" s="50">
        <f t="shared" si="65"/>
        <v>0</v>
      </c>
      <c r="N772" s="110">
        <v>0</v>
      </c>
      <c r="O772" s="110">
        <v>0</v>
      </c>
    </row>
    <row r="773" spans="1:15" ht="12.75" customHeight="1">
      <c r="A773" s="59"/>
      <c r="B773" s="59"/>
      <c r="C773" s="59"/>
      <c r="D773" s="49">
        <v>421</v>
      </c>
      <c r="E773" s="48" t="s">
        <v>63</v>
      </c>
      <c r="F773" s="48"/>
      <c r="G773" s="48"/>
      <c r="H773" s="48"/>
      <c r="I773" s="48"/>
      <c r="J773" s="50">
        <v>0</v>
      </c>
      <c r="K773" s="50">
        <v>150000</v>
      </c>
      <c r="L773" s="50">
        <f>L774</f>
        <v>0</v>
      </c>
      <c r="M773" s="50">
        <v>0</v>
      </c>
      <c r="N773" s="110">
        <v>0</v>
      </c>
      <c r="O773" s="110">
        <v>0</v>
      </c>
    </row>
    <row r="774" spans="1:15" ht="12.75" customHeight="1">
      <c r="A774" s="59"/>
      <c r="B774" s="59"/>
      <c r="C774" s="59"/>
      <c r="D774" s="49">
        <v>4214</v>
      </c>
      <c r="E774" s="48" t="s">
        <v>238</v>
      </c>
      <c r="F774" s="48"/>
      <c r="G774" s="48"/>
      <c r="H774" s="48"/>
      <c r="I774" s="48"/>
      <c r="J774" s="50">
        <v>0</v>
      </c>
      <c r="K774" s="50">
        <v>150000</v>
      </c>
      <c r="L774" s="50">
        <v>0</v>
      </c>
      <c r="M774" s="50">
        <v>0</v>
      </c>
      <c r="N774" s="110">
        <v>0</v>
      </c>
      <c r="O774" s="110">
        <v>0</v>
      </c>
    </row>
    <row r="775" spans="1:15" ht="12.75" customHeight="1">
      <c r="A775" s="59"/>
      <c r="B775" s="59"/>
      <c r="C775" s="59"/>
      <c r="D775" s="115"/>
      <c r="E775" s="66"/>
      <c r="F775" s="66"/>
      <c r="G775" s="66"/>
      <c r="H775" s="66"/>
      <c r="I775" s="66"/>
      <c r="J775" s="92"/>
      <c r="K775" s="92"/>
      <c r="L775" s="92"/>
      <c r="M775" s="92"/>
      <c r="N775" s="138"/>
      <c r="O775" s="138"/>
    </row>
    <row r="776" spans="4:15" ht="12.75" customHeight="1">
      <c r="D776" s="14"/>
      <c r="E776" s="10" t="s">
        <v>171</v>
      </c>
      <c r="J776" s="2"/>
      <c r="L776" s="2"/>
      <c r="M776" s="2"/>
      <c r="N776" s="142"/>
      <c r="O776" s="118"/>
    </row>
    <row r="777" spans="4:15" ht="12.75" customHeight="1">
      <c r="D777" s="14"/>
      <c r="E777" s="10" t="s">
        <v>172</v>
      </c>
      <c r="J777" s="2"/>
      <c r="L777" s="2"/>
      <c r="M777" s="2"/>
      <c r="N777" s="142"/>
      <c r="O777" s="118"/>
    </row>
    <row r="778" spans="4:15" ht="12.75" customHeight="1">
      <c r="D778" s="65"/>
      <c r="E778" s="83" t="s">
        <v>173</v>
      </c>
      <c r="F778" s="59"/>
      <c r="G778" s="59"/>
      <c r="H778" s="59"/>
      <c r="I778" s="59"/>
      <c r="J778" s="67"/>
      <c r="K778" s="67"/>
      <c r="L778" s="2"/>
      <c r="M778" s="2"/>
      <c r="N778" s="142"/>
      <c r="O778" s="118"/>
    </row>
    <row r="779" spans="2:15" ht="12.75" customHeight="1">
      <c r="B779" s="59"/>
      <c r="C779" s="59"/>
      <c r="D779" s="65"/>
      <c r="E779" s="83" t="s">
        <v>179</v>
      </c>
      <c r="F779" s="59"/>
      <c r="G779" s="59"/>
      <c r="H779" s="59"/>
      <c r="I779" s="59"/>
      <c r="J779" s="67"/>
      <c r="K779" s="67"/>
      <c r="L779" s="2"/>
      <c r="M779" s="2"/>
      <c r="N779" s="143"/>
      <c r="O779" s="119"/>
    </row>
    <row r="780" spans="2:15" ht="12.75" customHeight="1">
      <c r="B780" s="59"/>
      <c r="C780" s="59"/>
      <c r="D780" s="61"/>
      <c r="E780" s="45" t="s">
        <v>180</v>
      </c>
      <c r="F780" s="48"/>
      <c r="G780" s="48"/>
      <c r="H780" s="48"/>
      <c r="I780" s="48"/>
      <c r="J780" s="50"/>
      <c r="K780" s="62"/>
      <c r="L780" s="62"/>
      <c r="M780" s="62"/>
      <c r="N780" s="135"/>
      <c r="O780" s="108"/>
    </row>
    <row r="781" spans="2:15" ht="12.75" customHeight="1">
      <c r="B781" s="59"/>
      <c r="C781" s="59"/>
      <c r="D781" s="44">
        <v>3</v>
      </c>
      <c r="E781" s="48" t="s">
        <v>40</v>
      </c>
      <c r="F781" s="48"/>
      <c r="G781" s="48"/>
      <c r="H781" s="48"/>
      <c r="I781" s="48"/>
      <c r="J781" s="46">
        <f>J782</f>
        <v>22218.75</v>
      </c>
      <c r="K781" s="46">
        <f>K782</f>
        <v>25000</v>
      </c>
      <c r="L781" s="46">
        <v>25000</v>
      </c>
      <c r="M781" s="46">
        <f>M782</f>
        <v>14846.25</v>
      </c>
      <c r="N781" s="135">
        <f>M781/J781</f>
        <v>0.6681856540084388</v>
      </c>
      <c r="O781" s="135">
        <f>M781/L781</f>
        <v>0.59385</v>
      </c>
    </row>
    <row r="782" spans="2:15" ht="12.75" customHeight="1">
      <c r="B782" s="59"/>
      <c r="C782" s="59"/>
      <c r="D782" s="44">
        <v>32</v>
      </c>
      <c r="E782" s="48" t="s">
        <v>45</v>
      </c>
      <c r="F782" s="48"/>
      <c r="G782" s="48"/>
      <c r="H782" s="48"/>
      <c r="I782" s="48"/>
      <c r="J782" s="50">
        <f>J783</f>
        <v>22218.75</v>
      </c>
      <c r="K782" s="62">
        <f>K783</f>
        <v>25000</v>
      </c>
      <c r="L782" s="62">
        <v>25000</v>
      </c>
      <c r="M782" s="62">
        <f>M783</f>
        <v>14846.25</v>
      </c>
      <c r="N782" s="110">
        <f>M782/J782</f>
        <v>0.6681856540084388</v>
      </c>
      <c r="O782" s="108">
        <f>M782/L782</f>
        <v>0.59385</v>
      </c>
    </row>
    <row r="783" spans="2:15" ht="12.75" customHeight="1">
      <c r="B783" s="59"/>
      <c r="C783" s="59"/>
      <c r="D783" s="61">
        <v>323</v>
      </c>
      <c r="E783" s="48" t="s">
        <v>48</v>
      </c>
      <c r="F783" s="48"/>
      <c r="G783" s="48"/>
      <c r="H783" s="48"/>
      <c r="I783" s="48"/>
      <c r="J783" s="50">
        <f>J784</f>
        <v>22218.75</v>
      </c>
      <c r="K783" s="62">
        <v>25000</v>
      </c>
      <c r="L783" s="62">
        <v>25000</v>
      </c>
      <c r="M783" s="62">
        <f>M784</f>
        <v>14846.25</v>
      </c>
      <c r="N783" s="110">
        <f>M783/J783</f>
        <v>0.6681856540084388</v>
      </c>
      <c r="O783" s="108">
        <f>M783/L783</f>
        <v>0.59385</v>
      </c>
    </row>
    <row r="784" spans="2:15" ht="12.75" customHeight="1">
      <c r="B784" s="59"/>
      <c r="C784" s="59"/>
      <c r="D784" s="61">
        <v>3234</v>
      </c>
      <c r="E784" s="48" t="s">
        <v>237</v>
      </c>
      <c r="F784" s="48"/>
      <c r="G784" s="48"/>
      <c r="H784" s="48"/>
      <c r="I784" s="48"/>
      <c r="J784" s="50">
        <v>22218.75</v>
      </c>
      <c r="K784" s="62">
        <v>25000</v>
      </c>
      <c r="L784" s="62">
        <v>25000</v>
      </c>
      <c r="M784" s="62">
        <v>14846.25</v>
      </c>
      <c r="N784" s="110">
        <f>M784/J784</f>
        <v>0.6681856540084388</v>
      </c>
      <c r="O784" s="108">
        <f>M784/L784</f>
        <v>0.59385</v>
      </c>
    </row>
    <row r="785" spans="2:15" ht="12.75" customHeight="1">
      <c r="B785" s="59"/>
      <c r="C785" s="59"/>
      <c r="D785" s="61"/>
      <c r="E785" s="45" t="s">
        <v>181</v>
      </c>
      <c r="F785" s="48"/>
      <c r="G785" s="48"/>
      <c r="H785" s="48"/>
      <c r="I785" s="48"/>
      <c r="J785" s="50"/>
      <c r="K785" s="62"/>
      <c r="L785" s="62"/>
      <c r="M785" s="62"/>
      <c r="N785" s="110"/>
      <c r="O785" s="108"/>
    </row>
    <row r="786" spans="2:15" ht="12.75" customHeight="1">
      <c r="B786" s="59"/>
      <c r="C786" s="59"/>
      <c r="D786" s="44">
        <v>3</v>
      </c>
      <c r="E786" s="48" t="s">
        <v>40</v>
      </c>
      <c r="F786" s="48"/>
      <c r="G786" s="48"/>
      <c r="H786" s="48"/>
      <c r="I786" s="48"/>
      <c r="J786" s="46">
        <f aca="true" t="shared" si="66" ref="J786:M787">J787</f>
        <v>1125</v>
      </c>
      <c r="K786" s="46">
        <f t="shared" si="66"/>
        <v>2000</v>
      </c>
      <c r="L786" s="46">
        <f t="shared" si="66"/>
        <v>4000</v>
      </c>
      <c r="M786" s="46">
        <f t="shared" si="66"/>
        <v>3000</v>
      </c>
      <c r="N786" s="110">
        <f>M786/J786</f>
        <v>2.6666666666666665</v>
      </c>
      <c r="O786" s="135">
        <f>M786/L786</f>
        <v>0.75</v>
      </c>
    </row>
    <row r="787" spans="2:15" ht="12.75" customHeight="1">
      <c r="B787" s="59"/>
      <c r="C787" s="59"/>
      <c r="D787" s="44">
        <v>32</v>
      </c>
      <c r="E787" s="48" t="s">
        <v>45</v>
      </c>
      <c r="F787" s="48"/>
      <c r="G787" s="48"/>
      <c r="H787" s="48"/>
      <c r="I787" s="48"/>
      <c r="J787" s="50">
        <f t="shared" si="66"/>
        <v>1125</v>
      </c>
      <c r="K787" s="62">
        <f t="shared" si="66"/>
        <v>2000</v>
      </c>
      <c r="L787" s="62">
        <f t="shared" si="66"/>
        <v>4000</v>
      </c>
      <c r="M787" s="62">
        <f t="shared" si="66"/>
        <v>3000</v>
      </c>
      <c r="N787" s="110">
        <f>M787/J787</f>
        <v>2.6666666666666665</v>
      </c>
      <c r="O787" s="108">
        <f>M787/L787</f>
        <v>0.75</v>
      </c>
    </row>
    <row r="788" spans="2:15" ht="12.75" customHeight="1">
      <c r="B788" s="59"/>
      <c r="C788" s="59"/>
      <c r="D788" s="61">
        <v>323</v>
      </c>
      <c r="E788" s="48" t="s">
        <v>48</v>
      </c>
      <c r="F788" s="48"/>
      <c r="G788" s="48"/>
      <c r="H788" s="48"/>
      <c r="I788" s="48"/>
      <c r="J788" s="50">
        <f>J789</f>
        <v>1125</v>
      </c>
      <c r="K788" s="62">
        <v>2000</v>
      </c>
      <c r="L788" s="62">
        <f>L789</f>
        <v>4000</v>
      </c>
      <c r="M788" s="62">
        <f>M789</f>
        <v>3000</v>
      </c>
      <c r="N788" s="110">
        <f>M788/J788</f>
        <v>2.6666666666666665</v>
      </c>
      <c r="O788" s="108">
        <f>M788/L788</f>
        <v>0.75</v>
      </c>
    </row>
    <row r="789" spans="2:15" ht="12.75" customHeight="1">
      <c r="B789" s="59"/>
      <c r="C789" s="59"/>
      <c r="D789" s="61">
        <v>3236</v>
      </c>
      <c r="E789" s="72" t="s">
        <v>236</v>
      </c>
      <c r="F789" s="24"/>
      <c r="G789" s="24"/>
      <c r="H789" s="24"/>
      <c r="I789" s="24"/>
      <c r="J789" s="62">
        <v>1125</v>
      </c>
      <c r="K789" s="62">
        <v>2000</v>
      </c>
      <c r="L789" s="62">
        <v>4000</v>
      </c>
      <c r="M789" s="62">
        <v>3000</v>
      </c>
      <c r="N789" s="110">
        <f>M789/J789</f>
        <v>2.6666666666666665</v>
      </c>
      <c r="O789" s="108">
        <f>M789/L789</f>
        <v>0.75</v>
      </c>
    </row>
    <row r="790" spans="2:15" ht="12.75" customHeight="1">
      <c r="B790" s="59"/>
      <c r="C790" s="59"/>
      <c r="D790" s="65"/>
      <c r="E790" s="93"/>
      <c r="F790" s="59"/>
      <c r="G790" s="59"/>
      <c r="H790" s="59"/>
      <c r="I790" s="59"/>
      <c r="J790" s="67"/>
      <c r="K790" s="67"/>
      <c r="L790" s="67"/>
      <c r="M790" s="67"/>
      <c r="N790" s="140"/>
      <c r="O790" s="118"/>
    </row>
    <row r="791" spans="2:15" ht="12.75" customHeight="1">
      <c r="B791" s="59"/>
      <c r="C791" s="59"/>
      <c r="D791" s="65"/>
      <c r="E791" s="93"/>
      <c r="F791" s="59"/>
      <c r="G791" s="59"/>
      <c r="H791" s="59"/>
      <c r="I791" s="59"/>
      <c r="J791" s="67"/>
      <c r="K791" s="67"/>
      <c r="L791" s="67"/>
      <c r="M791" s="67"/>
      <c r="N791" s="140"/>
      <c r="O791" s="56">
        <v>22</v>
      </c>
    </row>
    <row r="792" spans="1:15" ht="12.75">
      <c r="A792" s="223" t="s">
        <v>175</v>
      </c>
      <c r="B792" s="223"/>
      <c r="C792" s="223"/>
      <c r="D792" s="223"/>
      <c r="E792" s="223"/>
      <c r="F792" s="223"/>
      <c r="G792" s="223"/>
      <c r="H792" s="223"/>
      <c r="I792" s="223"/>
      <c r="J792" s="223"/>
      <c r="K792" s="223"/>
      <c r="L792" s="223"/>
      <c r="M792" s="223"/>
      <c r="N792" s="223"/>
      <c r="O792" s="223"/>
    </row>
    <row r="793" spans="1:15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</row>
    <row r="794" spans="1:15" ht="24.75" customHeight="1">
      <c r="A794" s="231" t="s">
        <v>330</v>
      </c>
      <c r="B794" s="225"/>
      <c r="C794" s="225"/>
      <c r="D794" s="225"/>
      <c r="E794" s="225"/>
      <c r="F794" s="225"/>
      <c r="G794" s="225"/>
      <c r="H794" s="225"/>
      <c r="I794" s="225"/>
      <c r="J794" s="225"/>
      <c r="K794" s="225"/>
      <c r="L794" s="225"/>
      <c r="M794" s="225"/>
      <c r="N794" s="225"/>
      <c r="O794" s="225"/>
    </row>
    <row r="795" spans="1:15" ht="24.75" customHeight="1">
      <c r="A795" s="225" t="s">
        <v>329</v>
      </c>
      <c r="B795" s="225"/>
      <c r="C795" s="225"/>
      <c r="D795" s="225"/>
      <c r="E795" s="225"/>
      <c r="F795" s="225"/>
      <c r="G795" s="225"/>
      <c r="H795" s="225"/>
      <c r="I795" s="225"/>
      <c r="J795" s="225"/>
      <c r="K795" s="225"/>
      <c r="L795" s="225"/>
      <c r="M795" s="225"/>
      <c r="N795" s="225"/>
      <c r="O795" s="225"/>
    </row>
    <row r="796" spans="1:15" ht="12.75" customHeight="1">
      <c r="A796" s="229"/>
      <c r="B796" s="229"/>
      <c r="C796" s="229"/>
      <c r="D796" s="229"/>
      <c r="E796" s="229"/>
      <c r="F796" s="229"/>
      <c r="G796" s="229"/>
      <c r="H796" s="229"/>
      <c r="I796" s="229"/>
      <c r="J796" s="229"/>
      <c r="K796" s="229"/>
      <c r="L796" s="229"/>
      <c r="M796" s="229"/>
      <c r="N796" s="229"/>
      <c r="O796" s="229"/>
    </row>
    <row r="797" spans="1:15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1:11" ht="12.75" customHeight="1">
      <c r="A798" s="10" t="s">
        <v>174</v>
      </c>
      <c r="D798" s="96"/>
      <c r="E798" s="97"/>
      <c r="F798" s="97"/>
      <c r="G798" s="97"/>
      <c r="H798" s="97"/>
      <c r="I798" s="98"/>
      <c r="J798" s="98"/>
      <c r="K798" s="99"/>
    </row>
    <row r="799" spans="1:11" ht="12.75" customHeight="1">
      <c r="A799" s="10"/>
      <c r="D799" s="96"/>
      <c r="E799" s="97"/>
      <c r="F799" s="97"/>
      <c r="G799" s="97"/>
      <c r="H799" s="97"/>
      <c r="I799" s="98"/>
      <c r="J799" s="98"/>
      <c r="K799" s="99"/>
    </row>
    <row r="800" spans="1:15" ht="12.75" customHeight="1">
      <c r="A800" s="224" t="s">
        <v>234</v>
      </c>
      <c r="B800" s="224"/>
      <c r="C800" s="224"/>
      <c r="D800" s="224"/>
      <c r="E800" s="224"/>
      <c r="F800" s="224"/>
      <c r="G800" s="224"/>
      <c r="H800" s="224"/>
      <c r="I800" s="224"/>
      <c r="J800" s="224"/>
      <c r="K800" s="224"/>
      <c r="L800" s="224"/>
      <c r="M800" s="224"/>
      <c r="N800" s="224"/>
      <c r="O800" s="224"/>
    </row>
    <row r="801" spans="1:15" ht="12.75" customHeight="1">
      <c r="A801" s="1"/>
      <c r="B801" s="1"/>
      <c r="C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.75" customHeight="1">
      <c r="A802" s="225" t="s">
        <v>326</v>
      </c>
      <c r="B802" s="226"/>
      <c r="C802" s="226"/>
      <c r="D802" s="226"/>
      <c r="E802" s="226"/>
      <c r="F802" s="226"/>
      <c r="G802" s="226"/>
      <c r="H802" s="226"/>
      <c r="I802" s="226"/>
      <c r="J802" s="226"/>
      <c r="K802" s="226"/>
      <c r="L802" s="226"/>
      <c r="M802" s="226"/>
      <c r="N802" s="226"/>
      <c r="O802" s="226"/>
    </row>
    <row r="803" spans="1:15" ht="12.75" customHeight="1">
      <c r="A803" s="226"/>
      <c r="B803" s="226"/>
      <c r="C803" s="226"/>
      <c r="D803" s="226"/>
      <c r="E803" s="226"/>
      <c r="F803" s="226"/>
      <c r="G803" s="226"/>
      <c r="H803" s="226"/>
      <c r="I803" s="226"/>
      <c r="J803" s="226"/>
      <c r="K803" s="226"/>
      <c r="L803" s="226"/>
      <c r="M803" s="226"/>
      <c r="N803" s="226"/>
      <c r="O803" s="226"/>
    </row>
    <row r="804" spans="1:15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</row>
    <row r="805" spans="1:15" ht="12.75" customHeight="1">
      <c r="A805" s="222" t="s">
        <v>333</v>
      </c>
      <c r="B805" s="222"/>
      <c r="C805" s="222"/>
      <c r="D805" s="222"/>
      <c r="E805" s="222"/>
      <c r="F805" s="222"/>
      <c r="G805" s="222"/>
      <c r="H805" s="222"/>
      <c r="I805" s="222"/>
      <c r="J805" s="222"/>
      <c r="K805" s="222"/>
      <c r="L805" s="222"/>
      <c r="M805" s="222"/>
      <c r="N805" s="222"/>
      <c r="O805" s="222"/>
    </row>
    <row r="806" spans="1:15" ht="12.75">
      <c r="A806" s="223" t="s">
        <v>176</v>
      </c>
      <c r="B806" s="223"/>
      <c r="C806" s="223"/>
      <c r="D806" s="223"/>
      <c r="E806" s="223"/>
      <c r="F806" s="223"/>
      <c r="G806" s="223"/>
      <c r="H806" s="223"/>
      <c r="I806" s="223"/>
      <c r="J806" s="223"/>
      <c r="K806" s="223"/>
      <c r="L806" s="223"/>
      <c r="M806" s="223"/>
      <c r="N806" s="223"/>
      <c r="O806" s="223"/>
    </row>
    <row r="807" spans="1:15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</row>
    <row r="808" spans="1:11" ht="12.75">
      <c r="A808" t="s">
        <v>177</v>
      </c>
      <c r="B808" t="s">
        <v>332</v>
      </c>
      <c r="D808" s="96"/>
      <c r="E808" s="97"/>
      <c r="F808" s="97"/>
      <c r="G808" s="97"/>
      <c r="H808" s="97"/>
      <c r="I808" s="98"/>
      <c r="J808" s="98"/>
      <c r="K808" s="99"/>
    </row>
    <row r="809" spans="2:11" ht="12.75" customHeight="1">
      <c r="B809" t="s">
        <v>336</v>
      </c>
      <c r="D809" s="96"/>
      <c r="E809" s="97"/>
      <c r="F809" s="97"/>
      <c r="G809" s="97"/>
      <c r="H809" s="97"/>
      <c r="I809" s="98"/>
      <c r="J809" s="98"/>
      <c r="K809" s="99"/>
    </row>
    <row r="810" spans="4:13" ht="12.75" customHeight="1">
      <c r="D810" s="163" t="s">
        <v>331</v>
      </c>
      <c r="M810" s="1" t="s">
        <v>178</v>
      </c>
    </row>
    <row r="811" spans="10:13" ht="12.75" customHeight="1">
      <c r="J811" s="1"/>
      <c r="M811" s="9" t="s">
        <v>235</v>
      </c>
    </row>
    <row r="814" ht="12.75">
      <c r="K814" s="77"/>
    </row>
    <row r="816" ht="12.75" customHeight="1">
      <c r="K816" s="77"/>
    </row>
    <row r="818" ht="12.75" customHeight="1">
      <c r="K818" s="100"/>
    </row>
    <row r="820" ht="12.75" customHeight="1">
      <c r="K820" s="77"/>
    </row>
    <row r="823" ht="12.75" customHeight="1">
      <c r="K823" s="77"/>
    </row>
    <row r="826" ht="12.75" customHeight="1">
      <c r="O826" t="s">
        <v>230</v>
      </c>
    </row>
    <row r="827" spans="11:15" ht="12.75" customHeight="1">
      <c r="K827" s="77"/>
      <c r="O827">
        <v>23</v>
      </c>
    </row>
  </sheetData>
  <sheetProtection selectLockedCells="1" selectUnlockedCells="1"/>
  <mergeCells count="39">
    <mergeCell ref="A1:O1"/>
    <mergeCell ref="A4:O4"/>
    <mergeCell ref="A5:O5"/>
    <mergeCell ref="B9:O9"/>
    <mergeCell ref="J16:K16"/>
    <mergeCell ref="A11:O12"/>
    <mergeCell ref="A6:O6"/>
    <mergeCell ref="E37:I37"/>
    <mergeCell ref="E48:I48"/>
    <mergeCell ref="E62:I62"/>
    <mergeCell ref="E140:I140"/>
    <mergeCell ref="E72:I72"/>
    <mergeCell ref="A31:O31"/>
    <mergeCell ref="A32:O33"/>
    <mergeCell ref="E218:I218"/>
    <mergeCell ref="E179:I179"/>
    <mergeCell ref="E182:I183"/>
    <mergeCell ref="E184:I185"/>
    <mergeCell ref="E141:I141"/>
    <mergeCell ref="E149:I149"/>
    <mergeCell ref="E150:I150"/>
    <mergeCell ref="E155:I155"/>
    <mergeCell ref="A174:O174"/>
    <mergeCell ref="B175:O177"/>
    <mergeCell ref="E644:I644"/>
    <mergeCell ref="E410:J410"/>
    <mergeCell ref="A792:O792"/>
    <mergeCell ref="A794:O794"/>
    <mergeCell ref="E660:I660"/>
    <mergeCell ref="E655:I655"/>
    <mergeCell ref="E638:I638"/>
    <mergeCell ref="E633:I633"/>
    <mergeCell ref="A805:O805"/>
    <mergeCell ref="A806:O806"/>
    <mergeCell ref="A800:O800"/>
    <mergeCell ref="A802:O803"/>
    <mergeCell ref="E665:I665"/>
    <mergeCell ref="E650:I650"/>
    <mergeCell ref="A795:O79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</dc:creator>
  <cp:keywords/>
  <dc:description/>
  <cp:lastModifiedBy>Andreja Bogdan</cp:lastModifiedBy>
  <cp:lastPrinted>2014-05-07T11:45:17Z</cp:lastPrinted>
  <dcterms:created xsi:type="dcterms:W3CDTF">2014-05-15T08:20:42Z</dcterms:created>
  <dcterms:modified xsi:type="dcterms:W3CDTF">2014-05-30T07:51:59Z</dcterms:modified>
  <cp:category/>
  <cp:version/>
  <cp:contentType/>
  <cp:contentStatus/>
</cp:coreProperties>
</file>